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430C71E9-6C8A-4DC1-AAFE-25BF6DEFC37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anvraagform werkingssubsidie" sheetId="2" r:id="rId1"/>
  </sheets>
  <definedNames>
    <definedName name="_Hlk4048819" localSheetId="0">'aanvraagform werkingssubsidie'!#REF!</definedName>
    <definedName name="_Hlk4051212" localSheetId="0">'aanvraagform werkingssubsidie'!#REF!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43" i="2" l="1"/>
  <c r="G72" i="2" l="1"/>
  <c r="G325" i="2"/>
  <c r="G71" i="2" l="1"/>
  <c r="G492" i="2"/>
  <c r="G493" i="2"/>
  <c r="G491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D327" i="2"/>
  <c r="D247" i="2"/>
  <c r="G247" i="2" s="1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09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288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67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194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37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81" i="2"/>
  <c r="D66" i="2"/>
  <c r="D55" i="2"/>
  <c r="G64" i="2"/>
  <c r="G62" i="2"/>
  <c r="G60" i="2"/>
  <c r="H282" i="2" l="1"/>
  <c r="H303" i="2"/>
  <c r="H324" i="2"/>
  <c r="H244" i="2"/>
  <c r="H187" i="2"/>
  <c r="H131" i="2"/>
  <c r="D70" i="2"/>
  <c r="G56" i="2"/>
  <c r="H65" i="2"/>
  <c r="G53" i="2"/>
  <c r="G51" i="2"/>
  <c r="G49" i="2"/>
  <c r="G22" i="2"/>
  <c r="G20" i="2"/>
  <c r="G26" i="2" s="1"/>
  <c r="H54" i="2" l="1"/>
  <c r="G68" i="2" l="1"/>
  <c r="G339" i="2" l="1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355" i="2"/>
  <c r="H494" i="2"/>
  <c r="G481" i="2"/>
  <c r="G482" i="2"/>
  <c r="G483" i="2"/>
  <c r="G484" i="2"/>
  <c r="G480" i="2"/>
  <c r="G467" i="2"/>
  <c r="G468" i="2"/>
  <c r="G469" i="2"/>
  <c r="G470" i="2"/>
  <c r="G471" i="2"/>
  <c r="G472" i="2"/>
  <c r="G473" i="2"/>
  <c r="G474" i="2"/>
  <c r="G475" i="2"/>
  <c r="G466" i="2"/>
  <c r="G442" i="2"/>
  <c r="G443" i="2"/>
  <c r="G444" i="2"/>
  <c r="G445" i="2"/>
  <c r="G441" i="2"/>
  <c r="H461" i="2" s="1"/>
  <c r="G417" i="2"/>
  <c r="G418" i="2"/>
  <c r="G419" i="2"/>
  <c r="G420" i="2"/>
  <c r="G416" i="2"/>
  <c r="G409" i="2"/>
  <c r="H476" i="2" l="1"/>
  <c r="H485" i="2"/>
  <c r="H405" i="2"/>
  <c r="H436" i="2"/>
  <c r="D341" i="2"/>
  <c r="G498" i="2" l="1"/>
</calcChain>
</file>

<file path=xl/sharedStrings.xml><?xml version="1.0" encoding="utf-8"?>
<sst xmlns="http://schemas.openxmlformats.org/spreadsheetml/2006/main" count="180" uniqueCount="119">
  <si>
    <t>Erkenningsnummer stad Kortrijk:</t>
  </si>
  <si>
    <t>Naam:</t>
  </si>
  <si>
    <t>Adres:</t>
  </si>
  <si>
    <t>Telefoon:</t>
  </si>
  <si>
    <t>Email:</t>
  </si>
  <si>
    <t>Er is een rechtstreekse of onrechtstreekse uitbating van drank gelinkt aan de club</t>
  </si>
  <si>
    <t>De vereniging heeft een vzw-statuut</t>
  </si>
  <si>
    <t xml:space="preserve"> </t>
  </si>
  <si>
    <t>Recreatieve competitie/tornooivorm</t>
  </si>
  <si>
    <t>Naam team</t>
  </si>
  <si>
    <t>Aantal leden*</t>
  </si>
  <si>
    <t>Vb. Kadetten B</t>
  </si>
  <si>
    <t xml:space="preserve">  </t>
  </si>
  <si>
    <t xml:space="preserve">Vb. Junioren </t>
  </si>
  <si>
    <t>Vb. G-basket</t>
  </si>
  <si>
    <t>Naam/voornaam trainer</t>
  </si>
  <si>
    <t>Doelgroep/team</t>
  </si>
  <si>
    <t>Vb. Peters Pierre</t>
  </si>
  <si>
    <t xml:space="preserve"> -18j</t>
  </si>
  <si>
    <t>Vb. Pierens Peter</t>
  </si>
  <si>
    <t>Bachelor LO</t>
  </si>
  <si>
    <t xml:space="preserve">Duiveltjes E </t>
  </si>
  <si>
    <t>*kopie hoogste diploma bijvoegen</t>
  </si>
  <si>
    <t>Behaalde VTS-diploma’s : kopie VTS-diploma/of attest ‘geslaagd’ bijvoegen noodzakelijk!</t>
  </si>
  <si>
    <t>Naam trainer</t>
  </si>
  <si>
    <t>Gevolgde clinic/bijscholing minimum 3u georganiseerd door een erkende Vlaamse federatie/organisatie: deelnamebewijs bijvoegen noodzakelijk!</t>
  </si>
  <si>
    <t>Organisatie</t>
  </si>
  <si>
    <t>Naam deelnemer</t>
  </si>
  <si>
    <t>Gevolgde scheidsrechter-/juryopleiding: deelnamebewijs bijvoegen noodzakelijk!</t>
  </si>
  <si>
    <t>Opleiding</t>
  </si>
  <si>
    <t xml:space="preserve">Periode </t>
  </si>
  <si>
    <t>Organisatie van VTS-opleiding van minimaal 20u georganiseerd in Kortrijk</t>
  </si>
  <si>
    <t>Locatie</t>
  </si>
  <si>
    <t>Periode</t>
  </si>
  <si>
    <t>Naam medewerker</t>
  </si>
  <si>
    <t>Fulltime/halftime/kwart</t>
  </si>
  <si>
    <t>Naam sportvereniging:
(officiële schrijfwijze)</t>
  </si>
  <si>
    <t>De vereniging had het voorbije werkjaar minstens 20% leden &lt;18j</t>
  </si>
  <si>
    <t>De vereniging heeft minstens 20% leden die het voorbije werkjaar deelnamen aan een competitie georganiseerd door de unisportfederatie van de betreffende sport (inschrijvingen/resultaten provinciaal, Vlaams, Belgische kampioenschap bijvoegen)</t>
  </si>
  <si>
    <t>Indien ja, aantal leden:</t>
  </si>
  <si>
    <t>Indien ja, aantal leden &lt;18j:</t>
  </si>
  <si>
    <t>Indien ja, aantal leden competitie:</t>
  </si>
  <si>
    <t xml:space="preserve">De vereniging heeft minstens 50 leden aangesloten bij een erkende Vlaamse sportfederatie of heeft minstens 30 leden aangesloten bij Parentee-Psylos </t>
  </si>
  <si>
    <t>De leden betalen een lidgeld waarin aansluiting en deelname aan wekelijkse training (minimaal 2u begeleide training per week gedurende minimaal 30 weken) inbegrepen is.
M.a.w. er worden geen lessenreeksen/cursussen aangeboden – leden betalen niet voor lessenreeksen bovenop het lidgeld.</t>
  </si>
  <si>
    <t>Indien ja, ondernemingsnummer invullen</t>
  </si>
  <si>
    <t>Leden -18j</t>
  </si>
  <si>
    <t>Leden +18j</t>
  </si>
  <si>
    <t>Rekeningnummer vereniging</t>
  </si>
  <si>
    <t>Indien rekening op naam van een persoon - naam + rijksregisternummer vermelden OF</t>
  </si>
  <si>
    <t>Indien rekening op naam van een organisatie  - ondernemingsnummer organisatie vermelden</t>
  </si>
  <si>
    <t>In te vullen door clubs individuele sporttak zoals atletiek, badminton, turnen, wielrennen, zwemmen,… 
+ teamsporten voor recreatieve sporters die geen deel uitmaken van een team (meestal recreatieve leden -18j)</t>
  </si>
  <si>
    <t>BE</t>
  </si>
  <si>
    <t>(Meer rijen nodig? Druk op "+" in de linkerrand)</t>
  </si>
  <si>
    <r>
      <rPr>
        <b/>
        <u/>
        <sz val="10"/>
        <color theme="1"/>
        <rFont val="Tahoma"/>
        <family val="2"/>
      </rPr>
      <t>geen subsidie</t>
    </r>
    <r>
      <rPr>
        <sz val="10"/>
        <color theme="1"/>
        <rFont val="Tahoma"/>
        <family val="2"/>
      </rPr>
      <t xml:space="preserve"> aan (het ‘gratis’ gebruik van de stedelijke sportinfrastructuur is op jaarbasis een voldoende vorm van subsidiëring) – het dossier wordt niet verder ingevuld.</t>
    </r>
  </si>
  <si>
    <r>
      <rPr>
        <b/>
        <u/>
        <sz val="10"/>
        <color theme="1"/>
        <rFont val="Tahoma"/>
        <family val="2"/>
      </rPr>
      <t>een subsidie op basis van onderstaand dossier</t>
    </r>
    <r>
      <rPr>
        <sz val="10"/>
        <color theme="1"/>
        <rFont val="Tahoma"/>
        <family val="2"/>
      </rPr>
      <t xml:space="preserve"> (vergeet niet noodzakelijke info/bijlagen te bezorgen) – onderstaand dossier wordt verder ingevuld.</t>
    </r>
  </si>
  <si>
    <t>1.</t>
  </si>
  <si>
    <t>2.</t>
  </si>
  <si>
    <t>3.</t>
  </si>
  <si>
    <t>4.</t>
  </si>
  <si>
    <t>Het aantal recreatief/recreatieve competitie sportende leden (competitie niet van de hoogste unisportfederatie van de betreffende sport)</t>
  </si>
  <si>
    <t>In te vullen door clubs ploegsporten zoals basketbal, handbal, volleybal, voetbal…</t>
  </si>
  <si>
    <t>Teams -18j</t>
  </si>
  <si>
    <t>Teams +18j</t>
  </si>
  <si>
    <t>G-sport</t>
  </si>
  <si>
    <t>*Betalingsbewijs bijvoegen indien een terugbetaling via impulssubsidie gewenst is.</t>
  </si>
  <si>
    <t>VTS-diploma*</t>
  </si>
  <si>
    <t>*Betalingsbewijs bijvoegen indien een terugbetaling via impulssubsidie gewenst is</t>
  </si>
  <si>
    <t>Clinic/bijscholing*</t>
  </si>
  <si>
    <t xml:space="preserve">Indien aan de 3 bovenvermelde voorwaarden voldaan wordt, komt de vereniging in aanmerking voor
een subsidie voor sportwerking en wordt onderstaand dossier verder ingevuld </t>
  </si>
  <si>
    <t>TOTAAL aantal sportende leden -18j</t>
  </si>
  <si>
    <t>TOTAAL aantal sportende leden +18j</t>
  </si>
  <si>
    <t xml:space="preserve">Totaal sportende leden -18j en + 18j  </t>
  </si>
  <si>
    <t>Totaal sportende leden -18j en +18j</t>
  </si>
  <si>
    <t>1) VTS-gediplomeerde trainer die wekelijks training geeft gedurende een volledig seizoen + kopie diploma bijvoegen!</t>
  </si>
  <si>
    <t>2) Het gebruik van de Uitpas is geïntegreerd in de clubwerking</t>
  </si>
  <si>
    <t>Regionale/gewestelijke/provinciale competitie georganiseerd door de hoogste unisportfederatie van de betreffende sport</t>
  </si>
  <si>
    <t>Landelijke competitie georganiseerd door de hoogste unisportfederatie van de betreffende sport</t>
  </si>
  <si>
    <t>Prestatiebreuk</t>
  </si>
  <si>
    <t>Startdatum</t>
  </si>
  <si>
    <t>(hoogste)VTS diploma *</t>
  </si>
  <si>
    <t xml:space="preserve">1 van de 2 mogelijkheden aanduiden </t>
  </si>
  <si>
    <r>
      <t xml:space="preserve">Het aantal sportende leden met wedstrijdlicentie voor deelname aan officiële wedstrijden (georganiseerd door de hoogste unisportfederatie van de betrokken sport) tot maximaal </t>
    </r>
    <r>
      <rPr>
        <b/>
        <sz val="10"/>
        <color theme="1"/>
        <rFont val="Tahoma"/>
        <family val="2"/>
      </rPr>
      <t>Provinciaal niveau</t>
    </r>
    <r>
      <rPr>
        <sz val="10"/>
        <color theme="1"/>
        <rFont val="Tahoma"/>
        <family val="2"/>
      </rPr>
      <t xml:space="preserve"> (inschrijving of resultaat provinciaal kampioenschap bijvoegen)</t>
    </r>
  </si>
  <si>
    <t>Vb G-voetbal</t>
  </si>
  <si>
    <t>Vb. G-voetbal</t>
  </si>
  <si>
    <t>aspirant</t>
  </si>
  <si>
    <r>
      <t xml:space="preserve">Het aantal sportende leden met wedstrijdlicentie voor deelname aan officiële wedstrijden (georganiseerd door de hoogste unisportfederatie van de betrokken sport) op </t>
    </r>
    <r>
      <rPr>
        <b/>
        <sz val="10"/>
        <color theme="1"/>
        <rFont val="Tahoma"/>
        <family val="2"/>
      </rPr>
      <t>minimaal Vlaams/Belgisch niveau</t>
    </r>
    <r>
      <rPr>
        <sz val="10"/>
        <color theme="1"/>
        <rFont val="Tahoma"/>
        <family val="2"/>
      </rPr>
      <t xml:space="preserve"> (inschrijving of resultaat Vlaams/Belgisch kampioenschap bijvoegen)</t>
    </r>
  </si>
  <si>
    <r>
      <t xml:space="preserve">Het aantal sportende leden met wedstrijdlicentie voor deelname aan officiële wedstrijden (georganiseerd door de hoogste unisportfederatie van de betrokken sport) tot maximaal </t>
    </r>
    <r>
      <rPr>
        <b/>
        <sz val="10"/>
        <color theme="1"/>
        <rFont val="Tahoma"/>
        <family val="2"/>
      </rPr>
      <t>Provinciaal niveau</t>
    </r>
    <r>
      <rPr>
        <sz val="10"/>
        <color theme="1"/>
        <rFont val="Tahoma"/>
        <family val="2"/>
      </rPr>
      <t xml:space="preserve"> (inschrijving of resultaat Provinciaal kampioenschap bijvoegen)</t>
    </r>
  </si>
  <si>
    <t>Het aantal G-sporters in een vereniging valide sporters of het aantal valide sporters in een vereniging G-sport +18j ( reeds genoteerd in bovenstaande tabel)</t>
  </si>
  <si>
    <t>Het aantal G-sporters in een vereniging valide sporters of het aantal valide sporters in een vereniging G-sport -18j (reeds genoteerd in bovenstaande tabel)</t>
  </si>
  <si>
    <t>(reeds genoteerd in bovenstaande tabel)</t>
  </si>
  <si>
    <t xml:space="preserve">*invullen aantal leden belangrijk </t>
  </si>
  <si>
    <t>*invullen aantal leden belangrijk</t>
  </si>
  <si>
    <t xml:space="preserve">Per team/trainingsgroep van 14 leden 1 trainer vermelden nl. de trainer met het hoogste diploma </t>
  </si>
  <si>
    <t>som</t>
  </si>
  <si>
    <t>som formules</t>
  </si>
  <si>
    <t>( reeds genoteerd in bovenstaande tabel)</t>
  </si>
  <si>
    <t>punten</t>
  </si>
  <si>
    <t>punten +500</t>
  </si>
  <si>
    <t>30% jeugd</t>
  </si>
  <si>
    <t>meer dan 10 leden</t>
  </si>
  <si>
    <t>zowel R als C</t>
  </si>
  <si>
    <t>meer dan 30% jeugd</t>
  </si>
  <si>
    <t>meer dan 30 of 60% C</t>
  </si>
  <si>
    <t>meer dan 10 leden G-sport</t>
  </si>
  <si>
    <t>uitpas</t>
  </si>
  <si>
    <t>1. GEGEVENS SPORTVERENIGING</t>
  </si>
  <si>
    <t>2. GEGEVENS CONTACTPERSOON</t>
  </si>
  <si>
    <t xml:space="preserve">3. DE VERENIGING VRAAGT </t>
  </si>
  <si>
    <r>
      <rPr>
        <b/>
        <sz val="10"/>
        <color theme="1"/>
        <rFont val="Tahoma"/>
        <family val="2"/>
      </rPr>
      <t>4. VOORWAARDEN VOOR EEN BASISSUBSIDIE 250 euro</t>
    </r>
    <r>
      <rPr>
        <sz val="10"/>
        <color theme="1"/>
        <rFont val="Tahoma"/>
        <family val="2"/>
      </rPr>
      <t>: 
ledenlijst van de federatie met specifieke vermelding competitievergunninghouders bijvoegen!!!</t>
    </r>
  </si>
  <si>
    <t xml:space="preserve">het aantal  teams G-sporters in een vereniging valide sporters of het aantal teams valide sporters 
in een vereniging G-sport </t>
  </si>
  <si>
    <t>3) Volgen en/of organiseren van opleiding en bijscholing gedurende het voorbije werkjaar door trainers/bestuursleden
     met betrekking tot de specifieke clubwerking – attest gevolgde bijscholing en eventueel betalingsbewijs bijvoegen!</t>
  </si>
  <si>
    <t>4) Officieel tewerkstellen van een medewerker voor de professionele coördinatie met betrekking tot de specifieke 
     clubwerking.</t>
  </si>
  <si>
    <t>en/of</t>
  </si>
  <si>
    <t>De vereniging heeft minstens 30 leden aangesloten bij een erkende Vlaamse sportfederatie.
G-sportclubs hebben minstens 20 leden aangesloten bij een erkende Vlaamse sportfederatie.</t>
  </si>
  <si>
    <t>5. UITBATING VAN DRANK</t>
  </si>
  <si>
    <t>6. GEGEVENS SPORTVERENIGING VOOR UITBETALING SUBSIDIE</t>
  </si>
  <si>
    <t>7. VOORWAARDEN VOOR EEN SUBSIDIE VOOR SPORTWERKING</t>
  </si>
  <si>
    <t>8. KWANTITEITSSUBSIDIE op basis van het aantal sporters/teams</t>
  </si>
  <si>
    <t>9. KWALITEITSSUBSIDIE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</si>
</sst>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Arial"/>
      <family val="2"/>
    </font>
    <font>
      <sz val="12"/>
      <color theme="1"/>
      <name val="Tahoma"/>
      <family val="2"/>
    </font>
    <font>
      <i/>
      <sz val="10"/>
      <color theme="1"/>
      <name val="Tahoma"/>
      <family val="2"/>
    </font>
    <font>
      <sz val="11"/>
      <color theme="1"/>
      <name val="Tahoma"/>
      <family val="2"/>
    </font>
    <font>
      <i/>
      <sz val="8"/>
      <color theme="1"/>
      <name val="Arial"/>
      <family val="2"/>
    </font>
    <font>
      <i/>
      <sz val="8"/>
      <color theme="9"/>
      <name val="Arial"/>
      <family val="2"/>
    </font>
    <font>
      <b/>
      <u/>
      <sz val="10"/>
      <color theme="1"/>
      <name val="Tahoma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rgb="FFFF0000"/>
      <name val="Tahoma"/>
      <family val="2"/>
    </font>
    <font>
      <b/>
      <sz val="10"/>
      <name val="Tahoma"/>
      <family val="2"/>
    </font>
    <font>
      <b/>
      <sz val="12"/>
      <color theme="1"/>
      <name val="Tahoma"/>
      <family val="2"/>
    </font>
    <font>
      <sz val="10"/>
      <name val="Tahoma"/>
      <family val="2"/>
    </font>
    <font>
      <u/>
      <sz val="10"/>
      <color theme="1"/>
      <name val="Tahoma"/>
      <family val="2"/>
    </font>
    <font>
      <sz val="14"/>
      <color theme="1"/>
      <name val="Tahoma"/>
      <family val="2"/>
    </font>
    <font>
      <sz val="13"/>
      <color theme="1"/>
      <name val="Tahoma"/>
      <family val="2"/>
    </font>
    <font>
      <sz val="12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 indent="2"/>
    </xf>
    <xf numFmtId="0" fontId="3" fillId="0" borderId="0" xfId="0" applyFont="1" applyAlignment="1">
      <alignment horizontal="left" vertical="center" indent="2"/>
    </xf>
    <xf numFmtId="0" fontId="1" fillId="0" borderId="0" xfId="0" applyFont="1" applyAlignment="1">
      <alignment horizontal="left" vertical="center" indent="2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1" fillId="0" borderId="13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2" xfId="0" applyBorder="1" applyAlignment="1">
      <alignment horizontal="right" vertical="center" wrapText="1"/>
    </xf>
    <xf numFmtId="0" fontId="2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/>
    <xf numFmtId="0" fontId="3" fillId="3" borderId="11" xfId="0" applyFont="1" applyFill="1" applyBorder="1" applyAlignment="1">
      <alignment vertical="center" wrapText="1"/>
    </xf>
    <xf numFmtId="0" fontId="3" fillId="3" borderId="12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vertical="center" wrapText="1"/>
    </xf>
    <xf numFmtId="0" fontId="3" fillId="3" borderId="9" xfId="0" applyFont="1" applyFill="1" applyBorder="1" applyAlignment="1">
      <alignment vertical="center" wrapText="1"/>
    </xf>
    <xf numFmtId="0" fontId="3" fillId="3" borderId="10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vertical="center" wrapText="1"/>
    </xf>
    <xf numFmtId="0" fontId="3" fillId="3" borderId="9" xfId="0" applyFont="1" applyFill="1" applyBorder="1" applyAlignment="1">
      <alignment horizontal="left" vertical="center" indent="2"/>
    </xf>
    <xf numFmtId="0" fontId="0" fillId="3" borderId="10" xfId="0" applyFill="1" applyBorder="1"/>
    <xf numFmtId="0" fontId="1" fillId="3" borderId="4" xfId="0" applyFont="1" applyFill="1" applyBorder="1" applyAlignment="1">
      <alignment vertical="center" wrapText="1"/>
    </xf>
    <xf numFmtId="0" fontId="0" fillId="3" borderId="11" xfId="0" applyFill="1" applyBorder="1" applyAlignment="1">
      <alignment vertical="center" wrapText="1"/>
    </xf>
    <xf numFmtId="0" fontId="0" fillId="3" borderId="12" xfId="0" applyFill="1" applyBorder="1" applyAlignment="1">
      <alignment vertical="center" wrapText="1"/>
    </xf>
    <xf numFmtId="0" fontId="0" fillId="3" borderId="7" xfId="0" applyFill="1" applyBorder="1" applyAlignment="1">
      <alignment vertical="center" wrapText="1"/>
    </xf>
    <xf numFmtId="0" fontId="0" fillId="3" borderId="8" xfId="0" applyFill="1" applyBorder="1" applyAlignment="1">
      <alignment vertical="center" wrapText="1"/>
    </xf>
    <xf numFmtId="0" fontId="0" fillId="3" borderId="9" xfId="0" applyFill="1" applyBorder="1" applyAlignment="1">
      <alignment vertical="center" wrapText="1"/>
    </xf>
    <xf numFmtId="0" fontId="0" fillId="3" borderId="10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0" fontId="0" fillId="3" borderId="8" xfId="0" applyFill="1" applyBorder="1" applyAlignment="1">
      <alignment horizontal="right" vertical="center" wrapText="1"/>
    </xf>
    <xf numFmtId="0" fontId="0" fillId="3" borderId="19" xfId="0" applyFill="1" applyBorder="1" applyAlignment="1">
      <alignment vertical="center" wrapText="1"/>
    </xf>
    <xf numFmtId="0" fontId="0" fillId="3" borderId="10" xfId="0" applyFill="1" applyBorder="1" applyAlignment="1">
      <alignment horizontal="right" vertical="center" wrapText="1"/>
    </xf>
    <xf numFmtId="0" fontId="4" fillId="3" borderId="9" xfId="0" applyFont="1" applyFill="1" applyBorder="1" applyAlignment="1">
      <alignment vertical="center" wrapText="1"/>
    </xf>
    <xf numFmtId="0" fontId="4" fillId="3" borderId="19" xfId="0" applyFont="1" applyFill="1" applyBorder="1" applyAlignment="1">
      <alignment vertical="center" wrapText="1"/>
    </xf>
    <xf numFmtId="0" fontId="4" fillId="3" borderId="10" xfId="0" applyFont="1" applyFill="1" applyBorder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0" fillId="5" borderId="0" xfId="0" applyFill="1"/>
    <xf numFmtId="0" fontId="0" fillId="0" borderId="0" xfId="0" applyAlignment="1">
      <alignment horizontal="left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0" fillId="0" borderId="0" xfId="0" applyAlignment="1">
      <alignment horizontal="right" wrapText="1"/>
    </xf>
    <xf numFmtId="0" fontId="4" fillId="8" borderId="16" xfId="0" applyFont="1" applyFill="1" applyBorder="1" applyAlignment="1">
      <alignment vertical="center"/>
    </xf>
    <xf numFmtId="0" fontId="0" fillId="8" borderId="16" xfId="0" applyFill="1" applyBorder="1" applyAlignment="1">
      <alignment vertical="center"/>
    </xf>
    <xf numFmtId="0" fontId="0" fillId="8" borderId="17" xfId="0" applyFill="1" applyBorder="1" applyAlignment="1">
      <alignment vertical="center"/>
    </xf>
    <xf numFmtId="0" fontId="0" fillId="0" borderId="0" xfId="0" applyAlignment="1">
      <alignment horizontal="right" vertical="center"/>
    </xf>
    <xf numFmtId="0" fontId="0" fillId="5" borderId="0" xfId="0" applyFill="1" applyAlignment="1">
      <alignment horizontal="center" vertical="center"/>
    </xf>
    <xf numFmtId="0" fontId="0" fillId="4" borderId="0" xfId="0" applyFill="1"/>
    <xf numFmtId="0" fontId="1" fillId="3" borderId="26" xfId="0" applyFont="1" applyFill="1" applyBorder="1" applyAlignment="1">
      <alignment vertical="center" wrapText="1"/>
    </xf>
    <xf numFmtId="0" fontId="3" fillId="3" borderId="27" xfId="0" applyFont="1" applyFill="1" applyBorder="1" applyAlignment="1">
      <alignment vertical="center" wrapText="1"/>
    </xf>
    <xf numFmtId="0" fontId="0" fillId="3" borderId="8" xfId="0" applyFill="1" applyBorder="1" applyAlignment="1">
      <alignment horizontal="right"/>
    </xf>
    <xf numFmtId="0" fontId="0" fillId="3" borderId="25" xfId="0" applyFill="1" applyBorder="1" applyAlignment="1">
      <alignment horizontal="right"/>
    </xf>
    <xf numFmtId="0" fontId="0" fillId="3" borderId="22" xfId="0" applyFill="1" applyBorder="1" applyAlignment="1">
      <alignment horizontal="center" vertical="center"/>
    </xf>
    <xf numFmtId="0" fontId="0" fillId="3" borderId="28" xfId="0" applyFill="1" applyBorder="1" applyAlignment="1">
      <alignment vertical="center"/>
    </xf>
    <xf numFmtId="0" fontId="0" fillId="0" borderId="0" xfId="0" applyAlignment="1">
      <alignment horizontal="right" vertical="center" wrapText="1"/>
    </xf>
    <xf numFmtId="0" fontId="0" fillId="4" borderId="0" xfId="0" applyFill="1" applyAlignment="1">
      <alignment vertical="center"/>
    </xf>
    <xf numFmtId="0" fontId="0" fillId="0" borderId="6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0" fillId="3" borderId="24" xfId="0" applyFill="1" applyBorder="1" applyAlignment="1">
      <alignment vertical="center" wrapText="1"/>
    </xf>
    <xf numFmtId="0" fontId="0" fillId="3" borderId="24" xfId="0" applyFill="1" applyBorder="1" applyAlignment="1">
      <alignment vertical="center"/>
    </xf>
    <xf numFmtId="0" fontId="0" fillId="3" borderId="24" xfId="0" applyFill="1" applyBorder="1" applyAlignment="1">
      <alignment wrapText="1"/>
    </xf>
    <xf numFmtId="0" fontId="0" fillId="3" borderId="24" xfId="0" applyFill="1" applyBorder="1"/>
    <xf numFmtId="0" fontId="0" fillId="3" borderId="24" xfId="0" applyFill="1" applyBorder="1" applyAlignment="1">
      <alignment horizontal="center" vertical="center"/>
    </xf>
    <xf numFmtId="0" fontId="0" fillId="3" borderId="24" xfId="0" applyFill="1" applyBorder="1" applyAlignment="1">
      <alignment horizontal="left" vertical="center"/>
    </xf>
    <xf numFmtId="0" fontId="6" fillId="3" borderId="24" xfId="0" applyFont="1" applyFill="1" applyBorder="1" applyProtection="1">
      <protection locked="0"/>
    </xf>
    <xf numFmtId="0" fontId="0" fillId="3" borderId="24" xfId="0" applyFill="1" applyBorder="1" applyAlignment="1" applyProtection="1">
      <alignment vertical="center"/>
      <protection locked="0"/>
    </xf>
    <xf numFmtId="0" fontId="0" fillId="6" borderId="0" xfId="0" applyFill="1"/>
    <xf numFmtId="0" fontId="0" fillId="6" borderId="0" xfId="0" applyFill="1" applyAlignment="1">
      <alignment vertical="center"/>
    </xf>
    <xf numFmtId="0" fontId="0" fillId="6" borderId="0" xfId="0" applyFill="1" applyAlignment="1">
      <alignment horizontal="right"/>
    </xf>
    <xf numFmtId="0" fontId="0" fillId="6" borderId="0" xfId="0" applyFill="1" applyAlignment="1">
      <alignment horizontal="right" vertical="center"/>
    </xf>
    <xf numFmtId="0" fontId="0" fillId="0" borderId="0" xfId="0" applyFill="1"/>
    <xf numFmtId="0" fontId="2" fillId="6" borderId="0" xfId="0" applyFont="1" applyFill="1"/>
    <xf numFmtId="0" fontId="12" fillId="0" borderId="0" xfId="0" applyFont="1"/>
    <xf numFmtId="0" fontId="13" fillId="6" borderId="0" xfId="0" applyFont="1" applyFill="1"/>
    <xf numFmtId="0" fontId="14" fillId="10" borderId="0" xfId="0" applyFont="1" applyFill="1" applyAlignment="1">
      <alignment horizontal="center" vertical="center"/>
    </xf>
    <xf numFmtId="0" fontId="0" fillId="3" borderId="24" xfId="0" applyNumberFormat="1" applyFill="1" applyBorder="1"/>
    <xf numFmtId="0" fontId="0" fillId="5" borderId="0" xfId="0" applyNumberFormat="1" applyFill="1"/>
    <xf numFmtId="0" fontId="15" fillId="0" borderId="0" xfId="0" applyFont="1"/>
    <xf numFmtId="0" fontId="0" fillId="4" borderId="0" xfId="0" applyFill="1" applyProtection="1">
      <protection locked="0"/>
    </xf>
    <xf numFmtId="0" fontId="0" fillId="3" borderId="8" xfId="0" applyFont="1" applyFill="1" applyBorder="1" applyAlignment="1">
      <alignment vertical="center" wrapText="1"/>
    </xf>
    <xf numFmtId="0" fontId="12" fillId="4" borderId="0" xfId="0" applyFont="1" applyFill="1"/>
    <xf numFmtId="0" fontId="0" fillId="4" borderId="0" xfId="0" applyFill="1" applyAlignment="1">
      <alignment horizontal="right"/>
    </xf>
    <xf numFmtId="0" fontId="0" fillId="4" borderId="0" xfId="0" applyFill="1" applyAlignment="1">
      <alignment horizontal="right" vertical="center"/>
    </xf>
    <xf numFmtId="0" fontId="12" fillId="6" borderId="0" xfId="0" applyFont="1" applyFill="1"/>
    <xf numFmtId="0" fontId="12" fillId="6" borderId="0" xfId="0" applyFont="1" applyFill="1" applyAlignment="1">
      <alignment vertical="center"/>
    </xf>
    <xf numFmtId="0" fontId="16" fillId="0" borderId="0" xfId="0" applyFont="1"/>
    <xf numFmtId="0" fontId="12" fillId="6" borderId="0" xfId="0" applyFont="1" applyFill="1" applyAlignment="1">
      <alignment horizontal="right"/>
    </xf>
    <xf numFmtId="0" fontId="18" fillId="8" borderId="15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/>
    <xf numFmtId="0" fontId="2" fillId="0" borderId="0" xfId="0" applyFont="1" applyAlignment="1">
      <alignment vertical="center"/>
    </xf>
    <xf numFmtId="0" fontId="14" fillId="0" borderId="0" xfId="0" applyFont="1" applyFill="1" applyAlignment="1">
      <alignment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/>
    </xf>
    <xf numFmtId="0" fontId="2" fillId="2" borderId="0" xfId="0" applyFont="1" applyFill="1" applyAlignment="1">
      <alignment horizontal="left" vertical="center"/>
    </xf>
    <xf numFmtId="0" fontId="18" fillId="8" borderId="22" xfId="0" applyFont="1" applyFill="1" applyBorder="1" applyAlignment="1">
      <alignment vertical="center"/>
    </xf>
    <xf numFmtId="0" fontId="18" fillId="8" borderId="0" xfId="0" applyFont="1" applyFill="1" applyAlignment="1">
      <alignment vertical="center"/>
    </xf>
    <xf numFmtId="0" fontId="18" fillId="8" borderId="23" xfId="0" applyFont="1" applyFill="1" applyBorder="1" applyAlignment="1">
      <alignment vertical="center"/>
    </xf>
    <xf numFmtId="0" fontId="18" fillId="8" borderId="0" xfId="0" applyFont="1" applyFill="1" applyAlignment="1">
      <alignment vertical="center" wrapText="1"/>
    </xf>
    <xf numFmtId="0" fontId="18" fillId="8" borderId="23" xfId="0" applyFont="1" applyFill="1" applyBorder="1" applyAlignment="1">
      <alignment vertical="center" wrapText="1"/>
    </xf>
    <xf numFmtId="0" fontId="19" fillId="9" borderId="1" xfId="0" applyFont="1" applyFill="1" applyBorder="1" applyAlignment="1">
      <alignment vertical="center"/>
    </xf>
    <xf numFmtId="0" fontId="4" fillId="9" borderId="3" xfId="0" applyFont="1" applyFill="1" applyBorder="1"/>
    <xf numFmtId="0" fontId="4" fillId="9" borderId="1" xfId="0" applyFont="1" applyFill="1" applyBorder="1" applyAlignment="1">
      <alignment vertical="center"/>
    </xf>
    <xf numFmtId="0" fontId="4" fillId="9" borderId="1" xfId="0" applyFont="1" applyFill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9" borderId="1" xfId="0" applyFont="1" applyFill="1" applyBorder="1" applyAlignment="1">
      <alignment vertical="center" wrapText="1"/>
    </xf>
    <xf numFmtId="0" fontId="4" fillId="9" borderId="3" xfId="0" applyFont="1" applyFill="1" applyBorder="1" applyAlignment="1">
      <alignment wrapText="1"/>
    </xf>
    <xf numFmtId="0" fontId="10" fillId="6" borderId="1" xfId="0" applyFont="1" applyFill="1" applyBorder="1" applyAlignment="1">
      <alignment horizontal="center" wrapText="1"/>
    </xf>
    <xf numFmtId="0" fontId="10" fillId="6" borderId="2" xfId="0" applyFont="1" applyFill="1" applyBorder="1" applyAlignment="1">
      <alignment horizontal="center" wrapText="1"/>
    </xf>
    <xf numFmtId="0" fontId="10" fillId="6" borderId="3" xfId="0" applyFont="1" applyFill="1" applyBorder="1" applyAlignment="1">
      <alignment horizontal="center" wrapText="1"/>
    </xf>
    <xf numFmtId="0" fontId="17" fillId="7" borderId="0" xfId="0" applyFont="1" applyFill="1" applyAlignment="1">
      <alignment horizontal="left" vertical="top" wrapText="1"/>
    </xf>
    <xf numFmtId="0" fontId="18" fillId="7" borderId="1" xfId="0" applyFont="1" applyFill="1" applyBorder="1" applyAlignment="1">
      <alignment horizontal="left"/>
    </xf>
    <xf numFmtId="0" fontId="18" fillId="7" borderId="2" xfId="0" applyFont="1" applyFill="1" applyBorder="1" applyAlignment="1">
      <alignment horizontal="left"/>
    </xf>
    <xf numFmtId="0" fontId="18" fillId="7" borderId="3" xfId="0" applyFont="1" applyFill="1" applyBorder="1" applyAlignment="1">
      <alignment horizontal="left"/>
    </xf>
    <xf numFmtId="0" fontId="2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98"/>
  <sheetViews>
    <sheetView tabSelected="1" zoomScale="85" zoomScaleNormal="85" workbookViewId="0">
      <selection activeCell="A104" sqref="A104"/>
    </sheetView>
  </sheetViews>
  <sheetFormatPr defaultColWidth="9.140625" defaultRowHeight="12.75" outlineLevelRow="1" x14ac:dyDescent="0.2"/>
  <cols>
    <col min="2" max="2" width="3" bestFit="1" customWidth="1"/>
    <col min="3" max="3" width="79.28515625" customWidth="1"/>
    <col min="4" max="4" width="40.140625" customWidth="1"/>
    <col min="5" max="5" width="36.42578125" style="13" customWidth="1"/>
    <col min="6" max="6" width="27.140625" customWidth="1"/>
    <col min="7" max="7" width="16.28515625" style="98" hidden="1" customWidth="1"/>
    <col min="8" max="8" width="9.140625" hidden="1" customWidth="1"/>
    <col min="9" max="9" width="23.42578125" hidden="1" customWidth="1"/>
    <col min="10" max="10" width="16.5703125" hidden="1" customWidth="1"/>
  </cols>
  <sheetData>
    <row r="1" spans="1:8" ht="24.95" customHeight="1" x14ac:dyDescent="0.2">
      <c r="A1" s="126" t="s">
        <v>105</v>
      </c>
      <c r="B1" s="126"/>
      <c r="C1" s="126"/>
      <c r="D1" s="27"/>
      <c r="G1" s="94"/>
      <c r="H1" s="72"/>
    </row>
    <row r="2" spans="1:8" ht="38.25" customHeight="1" x14ac:dyDescent="0.2">
      <c r="A2" s="10"/>
      <c r="B2" s="10"/>
      <c r="C2" s="86" t="s">
        <v>36</v>
      </c>
      <c r="D2" s="92"/>
      <c r="G2" s="94"/>
      <c r="H2" s="72"/>
    </row>
    <row r="3" spans="1:8" ht="21" customHeight="1" x14ac:dyDescent="0.2">
      <c r="A3" s="10"/>
      <c r="B3" s="10"/>
      <c r="C3" s="87" t="s">
        <v>0</v>
      </c>
      <c r="D3" s="93"/>
      <c r="G3" s="94"/>
      <c r="H3" s="72"/>
    </row>
    <row r="4" spans="1:8" x14ac:dyDescent="0.2">
      <c r="G4" s="94"/>
      <c r="H4" s="72"/>
    </row>
    <row r="5" spans="1:8" ht="24.95" customHeight="1" x14ac:dyDescent="0.2">
      <c r="A5" s="146" t="s">
        <v>106</v>
      </c>
      <c r="B5" s="146"/>
      <c r="C5" s="146"/>
      <c r="D5" s="28"/>
      <c r="G5" s="94"/>
      <c r="H5" s="72"/>
    </row>
    <row r="6" spans="1:8" ht="21" customHeight="1" x14ac:dyDescent="0.2">
      <c r="A6" s="10"/>
      <c r="B6" s="10"/>
      <c r="C6" s="87" t="s">
        <v>1</v>
      </c>
      <c r="D6" s="87"/>
      <c r="G6" s="94"/>
      <c r="H6" s="72"/>
    </row>
    <row r="7" spans="1:8" ht="21" customHeight="1" x14ac:dyDescent="0.2">
      <c r="A7" s="10"/>
      <c r="B7" s="10"/>
      <c r="C7" s="87" t="s">
        <v>2</v>
      </c>
      <c r="D7" s="87"/>
      <c r="G7" s="94"/>
      <c r="H7" s="72"/>
    </row>
    <row r="8" spans="1:8" ht="21" customHeight="1" x14ac:dyDescent="0.2">
      <c r="A8" s="10"/>
      <c r="B8" s="10"/>
      <c r="C8" s="87" t="s">
        <v>3</v>
      </c>
      <c r="D8" s="87"/>
      <c r="G8" s="94"/>
      <c r="H8" s="72"/>
    </row>
    <row r="9" spans="1:8" ht="21" customHeight="1" x14ac:dyDescent="0.2">
      <c r="A9" s="10"/>
      <c r="B9" s="10"/>
      <c r="C9" s="87" t="s">
        <v>4</v>
      </c>
      <c r="D9" s="87"/>
      <c r="G9" s="94"/>
      <c r="H9" s="72"/>
    </row>
    <row r="10" spans="1:8" x14ac:dyDescent="0.2">
      <c r="G10" s="94"/>
      <c r="H10" s="72"/>
    </row>
    <row r="11" spans="1:8" ht="24.95" customHeight="1" x14ac:dyDescent="0.2">
      <c r="A11" s="126" t="s">
        <v>107</v>
      </c>
      <c r="B11" s="126"/>
      <c r="C11" s="126"/>
      <c r="D11" s="29" t="s">
        <v>80</v>
      </c>
      <c r="G11" s="94"/>
      <c r="H11" s="72"/>
    </row>
    <row r="12" spans="1:8" ht="25.5" x14ac:dyDescent="0.2">
      <c r="C12" s="88" t="s">
        <v>53</v>
      </c>
      <c r="D12" s="90"/>
      <c r="G12" s="94"/>
      <c r="H12" s="72"/>
    </row>
    <row r="13" spans="1:8" x14ac:dyDescent="0.2">
      <c r="C13" s="12"/>
      <c r="D13" s="56"/>
      <c r="G13" s="94"/>
      <c r="H13" s="72"/>
    </row>
    <row r="14" spans="1:8" ht="25.5" x14ac:dyDescent="0.2">
      <c r="C14" s="88" t="s">
        <v>54</v>
      </c>
      <c r="D14" s="90"/>
      <c r="G14" s="94"/>
      <c r="H14" s="72"/>
    </row>
    <row r="15" spans="1:8" x14ac:dyDescent="0.2">
      <c r="C15" s="12"/>
      <c r="D15" s="56"/>
      <c r="G15" s="94"/>
      <c r="H15" s="72"/>
    </row>
    <row r="16" spans="1:8" x14ac:dyDescent="0.2">
      <c r="G16" s="94"/>
      <c r="H16" s="72"/>
    </row>
    <row r="17" spans="1:8" ht="24.95" customHeight="1" x14ac:dyDescent="0.2">
      <c r="A17" s="147" t="s">
        <v>108</v>
      </c>
      <c r="B17" s="147"/>
      <c r="C17" s="147"/>
      <c r="D17" s="147"/>
      <c r="G17" s="94"/>
      <c r="H17" s="72"/>
    </row>
    <row r="18" spans="1:8" ht="24.95" customHeight="1" x14ac:dyDescent="0.2">
      <c r="B18" s="122" t="s">
        <v>55</v>
      </c>
      <c r="C18" s="88" t="s">
        <v>113</v>
      </c>
      <c r="D18" s="90"/>
      <c r="E18" s="91" t="s">
        <v>39</v>
      </c>
      <c r="F18" s="89"/>
      <c r="G18" s="94"/>
      <c r="H18" s="72"/>
    </row>
    <row r="19" spans="1:8" x14ac:dyDescent="0.2">
      <c r="C19" s="12"/>
      <c r="D19" s="71"/>
      <c r="E19" s="57"/>
      <c r="G19" s="94"/>
      <c r="H19" s="72"/>
    </row>
    <row r="20" spans="1:8" s="11" customFormat="1" ht="24.95" customHeight="1" x14ac:dyDescent="0.2">
      <c r="B20" s="122" t="s">
        <v>56</v>
      </c>
      <c r="C20" s="86" t="s">
        <v>37</v>
      </c>
      <c r="D20" s="90"/>
      <c r="E20" s="91" t="s">
        <v>40</v>
      </c>
      <c r="F20" s="87"/>
      <c r="G20" s="95" t="str">
        <f>(IF(F20=0,"-",IF(F20=0,"-",IF(F20&gt;=F18/100*20,"&gt;=20%","-"))))</f>
        <v>-</v>
      </c>
      <c r="H20" s="80"/>
    </row>
    <row r="21" spans="1:8" ht="15" x14ac:dyDescent="0.2">
      <c r="C21" s="123" t="s">
        <v>112</v>
      </c>
      <c r="D21" s="124"/>
      <c r="E21" s="125"/>
      <c r="F21" s="98"/>
      <c r="G21" s="94"/>
      <c r="H21" s="72"/>
    </row>
    <row r="22" spans="1:8" ht="38.25" x14ac:dyDescent="0.2">
      <c r="B22" s="11"/>
      <c r="C22" s="88" t="s">
        <v>38</v>
      </c>
      <c r="D22" s="90"/>
      <c r="E22" s="91" t="s">
        <v>41</v>
      </c>
      <c r="F22" s="89"/>
      <c r="G22" s="95" t="str">
        <f>IF(F22=0,"-",IF(F22&gt;=F18/100*20,"&gt;=20%","-"))</f>
        <v>-</v>
      </c>
      <c r="H22" s="72"/>
    </row>
    <row r="23" spans="1:8" x14ac:dyDescent="0.2">
      <c r="B23" s="11"/>
      <c r="C23" s="118"/>
      <c r="D23" s="119"/>
      <c r="E23" s="120"/>
      <c r="F23" s="121"/>
      <c r="G23" s="95"/>
      <c r="H23" s="72"/>
    </row>
    <row r="24" spans="1:8" ht="24.95" customHeight="1" x14ac:dyDescent="0.2">
      <c r="A24" s="126" t="s">
        <v>114</v>
      </c>
      <c r="B24" s="126"/>
      <c r="C24" s="126"/>
      <c r="D24" s="117"/>
      <c r="G24" s="94"/>
      <c r="H24" s="72"/>
    </row>
    <row r="25" spans="1:8" x14ac:dyDescent="0.2">
      <c r="C25" s="12"/>
      <c r="D25" s="71"/>
      <c r="G25" s="94"/>
      <c r="H25" s="72"/>
    </row>
    <row r="26" spans="1:8" s="11" customFormat="1" ht="24.95" customHeight="1" x14ac:dyDescent="0.2">
      <c r="C26" s="86" t="s">
        <v>5</v>
      </c>
      <c r="D26" s="90"/>
      <c r="E26" s="70"/>
      <c r="G26" s="95" t="str">
        <f>IF(AND(D26="neen",G20="&gt;=20%"),"jeugdsubsidie","-")</f>
        <v>-</v>
      </c>
      <c r="H26" s="80"/>
    </row>
    <row r="27" spans="1:8" x14ac:dyDescent="0.2">
      <c r="G27" s="94"/>
      <c r="H27" s="72"/>
    </row>
    <row r="28" spans="1:8" ht="24.95" customHeight="1" x14ac:dyDescent="0.2">
      <c r="A28" s="126" t="s">
        <v>115</v>
      </c>
      <c r="B28" s="126"/>
      <c r="C28" s="126"/>
      <c r="D28" s="27"/>
      <c r="G28" s="94"/>
      <c r="H28" s="72"/>
    </row>
    <row r="29" spans="1:8" x14ac:dyDescent="0.2">
      <c r="G29" s="94"/>
      <c r="H29" s="72"/>
    </row>
    <row r="30" spans="1:8" ht="21" customHeight="1" x14ac:dyDescent="0.2">
      <c r="C30" s="11" t="s">
        <v>47</v>
      </c>
      <c r="D30" s="78" t="s">
        <v>51</v>
      </c>
      <c r="G30" s="94"/>
      <c r="H30" s="72"/>
    </row>
    <row r="31" spans="1:8" ht="21" customHeight="1" x14ac:dyDescent="0.2">
      <c r="C31" s="11" t="s">
        <v>48</v>
      </c>
      <c r="D31" s="78"/>
      <c r="G31" s="94"/>
      <c r="H31" s="72"/>
    </row>
    <row r="32" spans="1:8" ht="21" customHeight="1" x14ac:dyDescent="0.2">
      <c r="C32" s="11" t="s">
        <v>49</v>
      </c>
      <c r="D32" s="78"/>
      <c r="G32" s="94"/>
      <c r="H32" s="72"/>
    </row>
    <row r="34" spans="1:8" x14ac:dyDescent="0.2">
      <c r="G34" s="94"/>
      <c r="H34" s="72"/>
    </row>
    <row r="35" spans="1:8" ht="24.95" customHeight="1" x14ac:dyDescent="0.2">
      <c r="A35" s="126" t="s">
        <v>116</v>
      </c>
      <c r="B35" s="126"/>
      <c r="C35" s="126"/>
      <c r="D35" s="29"/>
      <c r="G35" s="94"/>
      <c r="H35" s="72"/>
    </row>
    <row r="36" spans="1:8" ht="25.5" x14ac:dyDescent="0.2">
      <c r="B36" s="11" t="s">
        <v>55</v>
      </c>
      <c r="C36" s="88" t="s">
        <v>42</v>
      </c>
      <c r="D36" s="90"/>
      <c r="G36" s="94"/>
      <c r="H36" s="72"/>
    </row>
    <row r="37" spans="1:8" x14ac:dyDescent="0.2">
      <c r="C37" s="12"/>
      <c r="D37" s="71"/>
      <c r="G37" s="94"/>
      <c r="H37" s="72"/>
    </row>
    <row r="38" spans="1:8" ht="26.25" customHeight="1" x14ac:dyDescent="0.2">
      <c r="B38" s="11" t="s">
        <v>56</v>
      </c>
      <c r="C38" s="87" t="s">
        <v>6</v>
      </c>
      <c r="D38" s="90"/>
      <c r="E38" s="91" t="s">
        <v>44</v>
      </c>
      <c r="F38" s="89"/>
      <c r="G38" s="94"/>
      <c r="H38" s="72"/>
    </row>
    <row r="39" spans="1:8" ht="26.25" customHeight="1" x14ac:dyDescent="0.2">
      <c r="D39" s="71"/>
      <c r="G39" s="94"/>
      <c r="H39" s="72"/>
    </row>
    <row r="40" spans="1:8" ht="51" x14ac:dyDescent="0.2">
      <c r="B40" s="11" t="s">
        <v>57</v>
      </c>
      <c r="C40" s="88" t="s">
        <v>43</v>
      </c>
      <c r="D40" s="90"/>
      <c r="G40" s="94"/>
      <c r="H40" s="72"/>
    </row>
    <row r="41" spans="1:8" x14ac:dyDescent="0.2">
      <c r="G41" s="94"/>
      <c r="H41" s="72"/>
    </row>
    <row r="42" spans="1:8" ht="13.5" thickBot="1" x14ac:dyDescent="0.25">
      <c r="G42" s="94"/>
      <c r="H42" s="72"/>
    </row>
    <row r="43" spans="1:8" ht="25.5" customHeight="1" thickBot="1" x14ac:dyDescent="0.25">
      <c r="A43" s="139" t="s">
        <v>68</v>
      </c>
      <c r="B43" s="140"/>
      <c r="C43" s="140"/>
      <c r="D43" s="141"/>
      <c r="G43" s="94"/>
      <c r="H43" s="72"/>
    </row>
    <row r="44" spans="1:8" x14ac:dyDescent="0.2">
      <c r="A44" s="1" t="s">
        <v>7</v>
      </c>
      <c r="B44" s="1"/>
      <c r="G44" s="94"/>
      <c r="H44" s="72"/>
    </row>
    <row r="45" spans="1:8" ht="24.95" customHeight="1" x14ac:dyDescent="0.2">
      <c r="A45" s="126" t="s">
        <v>117</v>
      </c>
      <c r="B45" s="126"/>
      <c r="C45" s="126"/>
      <c r="D45" s="29"/>
      <c r="G45" s="94"/>
      <c r="H45" s="72"/>
    </row>
    <row r="46" spans="1:8" ht="56.25" customHeight="1" x14ac:dyDescent="0.2">
      <c r="A46" s="142" t="s">
        <v>50</v>
      </c>
      <c r="B46" s="142"/>
      <c r="C46" s="142"/>
      <c r="D46" s="142"/>
      <c r="G46" s="94"/>
      <c r="H46" s="72"/>
    </row>
    <row r="47" spans="1:8" x14ac:dyDescent="0.2">
      <c r="G47" s="94"/>
      <c r="H47" s="72"/>
    </row>
    <row r="48" spans="1:8" x14ac:dyDescent="0.2">
      <c r="A48" s="8" t="s">
        <v>45</v>
      </c>
      <c r="B48" s="8"/>
      <c r="G48" s="94"/>
      <c r="H48" s="72"/>
    </row>
    <row r="49" spans="1:9" ht="25.5" x14ac:dyDescent="0.2">
      <c r="B49" s="11" t="s">
        <v>55</v>
      </c>
      <c r="C49" s="88" t="s">
        <v>59</v>
      </c>
      <c r="D49" s="103"/>
      <c r="G49" s="94">
        <f>D49*10</f>
        <v>0</v>
      </c>
      <c r="H49" s="72"/>
    </row>
    <row r="50" spans="1:9" x14ac:dyDescent="0.2">
      <c r="C50" s="12"/>
      <c r="D50" s="104"/>
      <c r="G50" s="94"/>
      <c r="H50" s="72"/>
    </row>
    <row r="51" spans="1:9" ht="38.25" x14ac:dyDescent="0.2">
      <c r="B51" s="11" t="s">
        <v>56</v>
      </c>
      <c r="C51" s="88" t="s">
        <v>81</v>
      </c>
      <c r="D51" s="103"/>
      <c r="G51" s="94">
        <f>D51*45</f>
        <v>0</v>
      </c>
      <c r="H51" s="72"/>
    </row>
    <row r="52" spans="1:9" x14ac:dyDescent="0.2">
      <c r="C52" s="12"/>
      <c r="D52" s="104"/>
      <c r="G52" s="94"/>
      <c r="H52" s="72"/>
    </row>
    <row r="53" spans="1:9" ht="51" x14ac:dyDescent="0.2">
      <c r="B53" s="11" t="s">
        <v>57</v>
      </c>
      <c r="C53" s="88" t="s">
        <v>85</v>
      </c>
      <c r="D53" s="103"/>
      <c r="G53" s="94">
        <f>D53*100</f>
        <v>0</v>
      </c>
      <c r="H53" s="72"/>
    </row>
    <row r="54" spans="1:9" ht="18.75" customHeight="1" x14ac:dyDescent="0.2">
      <c r="B54" s="11"/>
      <c r="C54" s="12"/>
      <c r="D54" s="56"/>
      <c r="G54" s="101"/>
      <c r="H54" s="72">
        <f>SUM(G49,G51,G53)</f>
        <v>0</v>
      </c>
      <c r="I54" s="105" t="s">
        <v>94</v>
      </c>
    </row>
    <row r="55" spans="1:9" ht="21" customHeight="1" x14ac:dyDescent="0.2">
      <c r="B55" s="11"/>
      <c r="C55" s="66" t="s">
        <v>69</v>
      </c>
      <c r="D55" s="72">
        <f>D49+D51+D53</f>
        <v>0</v>
      </c>
      <c r="G55" s="101"/>
      <c r="H55" s="108"/>
      <c r="I55" s="100"/>
    </row>
    <row r="56" spans="1:9" ht="21" customHeight="1" x14ac:dyDescent="0.2">
      <c r="B56" s="11"/>
      <c r="C56" s="12"/>
      <c r="D56" s="56"/>
      <c r="G56" s="111">
        <f>IF(F18=0,0,IF(D55&gt;=(F18/100*30),500,0))</f>
        <v>0</v>
      </c>
      <c r="H56" s="72"/>
      <c r="I56" t="s">
        <v>98</v>
      </c>
    </row>
    <row r="57" spans="1:9" ht="25.5" x14ac:dyDescent="0.2">
      <c r="B57" s="11" t="s">
        <v>58</v>
      </c>
      <c r="C57" s="88" t="s">
        <v>88</v>
      </c>
      <c r="D57" s="89"/>
      <c r="G57" s="94"/>
      <c r="H57" s="72"/>
    </row>
    <row r="58" spans="1:9" ht="21" customHeight="1" x14ac:dyDescent="0.2">
      <c r="B58" s="11"/>
      <c r="C58" s="66"/>
      <c r="D58" s="13"/>
      <c r="G58" s="94"/>
      <c r="H58" s="72"/>
    </row>
    <row r="59" spans="1:9" x14ac:dyDescent="0.2">
      <c r="A59" s="8" t="s">
        <v>46</v>
      </c>
      <c r="B59" s="8"/>
      <c r="C59" s="12"/>
      <c r="D59" s="56"/>
      <c r="G59" s="94"/>
      <c r="H59" s="72"/>
    </row>
    <row r="60" spans="1:9" ht="25.5" x14ac:dyDescent="0.2">
      <c r="B60" s="11" t="s">
        <v>55</v>
      </c>
      <c r="C60" s="88" t="s">
        <v>59</v>
      </c>
      <c r="D60" s="89"/>
      <c r="G60" s="94">
        <f>D60*5</f>
        <v>0</v>
      </c>
      <c r="H60" s="72"/>
    </row>
    <row r="61" spans="1:9" x14ac:dyDescent="0.2">
      <c r="C61" s="12"/>
      <c r="D61" s="56"/>
      <c r="G61" s="94"/>
      <c r="H61" s="72"/>
    </row>
    <row r="62" spans="1:9" ht="38.25" x14ac:dyDescent="0.2">
      <c r="B62" s="11" t="s">
        <v>56</v>
      </c>
      <c r="C62" s="88" t="s">
        <v>86</v>
      </c>
      <c r="D62" s="89"/>
      <c r="G62" s="94">
        <f>D62*20</f>
        <v>0</v>
      </c>
      <c r="H62" s="72"/>
    </row>
    <row r="63" spans="1:9" x14ac:dyDescent="0.2">
      <c r="C63" s="12"/>
      <c r="D63" s="56"/>
      <c r="G63" s="94"/>
      <c r="H63" s="72"/>
    </row>
    <row r="64" spans="1:9" ht="42" customHeight="1" x14ac:dyDescent="0.2">
      <c r="B64" s="11" t="s">
        <v>57</v>
      </c>
      <c r="C64" s="88" t="s">
        <v>85</v>
      </c>
      <c r="D64" s="89"/>
      <c r="G64" s="94">
        <f>D64*50</f>
        <v>0</v>
      </c>
      <c r="H64" s="72"/>
    </row>
    <row r="65" spans="1:10" x14ac:dyDescent="0.2">
      <c r="C65" s="12"/>
      <c r="D65" s="56"/>
      <c r="G65" s="94"/>
      <c r="H65" s="72">
        <f>SUM(G60:G64)</f>
        <v>0</v>
      </c>
      <c r="I65" t="s">
        <v>94</v>
      </c>
    </row>
    <row r="66" spans="1:10" ht="21" customHeight="1" x14ac:dyDescent="0.2">
      <c r="B66" s="11"/>
      <c r="C66" s="66" t="s">
        <v>70</v>
      </c>
      <c r="D66" s="106">
        <f>D60+D62+D64</f>
        <v>0</v>
      </c>
      <c r="G66" s="99"/>
      <c r="H66" s="72"/>
    </row>
    <row r="67" spans="1:10" x14ac:dyDescent="0.2">
      <c r="B67" s="11"/>
      <c r="C67" s="12"/>
      <c r="G67" s="94"/>
      <c r="H67" s="72"/>
    </row>
    <row r="68" spans="1:10" ht="25.5" x14ac:dyDescent="0.2">
      <c r="B68" s="11" t="s">
        <v>58</v>
      </c>
      <c r="C68" s="88" t="s">
        <v>87</v>
      </c>
      <c r="D68" s="89"/>
      <c r="G68" s="94">
        <f>IF((D68+D57)&gt;=10,500,0)</f>
        <v>0</v>
      </c>
      <c r="H68" s="72"/>
      <c r="I68" t="s">
        <v>63</v>
      </c>
    </row>
    <row r="69" spans="1:10" ht="18" customHeight="1" x14ac:dyDescent="0.2">
      <c r="B69" s="11"/>
      <c r="C69" s="12"/>
      <c r="D69" s="56"/>
      <c r="G69" s="94"/>
      <c r="H69" s="72"/>
    </row>
    <row r="70" spans="1:10" ht="21" customHeight="1" x14ac:dyDescent="0.2">
      <c r="C70" s="14" t="s">
        <v>71</v>
      </c>
      <c r="D70" s="72">
        <f>D55+D66</f>
        <v>0</v>
      </c>
      <c r="G70" s="94"/>
      <c r="H70" s="72"/>
    </row>
    <row r="71" spans="1:10" x14ac:dyDescent="0.2">
      <c r="G71" s="111">
        <f>IF(F18=0,0,IF(SUM(D51,D53,D62,D64)&gt;=(F18/100*60),2000,IF(SUM(D51,D53,D62,D64)&gt;=(F18/100*30),1000,0)))</f>
        <v>0</v>
      </c>
      <c r="H71" s="72"/>
      <c r="I71" t="s">
        <v>96</v>
      </c>
      <c r="J71" t="s">
        <v>99</v>
      </c>
    </row>
    <row r="72" spans="1:10" ht="13.5" thickBot="1" x14ac:dyDescent="0.25">
      <c r="G72" s="111">
        <f>IF(SUM(D51,D53,D62,D64)=0,0,IF(SUM(D49+D60)=0,0,IF(SUM(D51,D53,D62,D64)&gt;=(SUM(D49+D60)/100*20),500,IF(SUM(D49+D60)&gt;=(SUM(D51,D53,D62,D64)/100*20),500))))</f>
        <v>0</v>
      </c>
      <c r="H72" s="72"/>
      <c r="I72" s="113" t="s">
        <v>97</v>
      </c>
      <c r="J72" t="s">
        <v>100</v>
      </c>
    </row>
    <row r="73" spans="1:10" ht="17.25" thickBot="1" x14ac:dyDescent="0.3">
      <c r="A73" s="143" t="s">
        <v>60</v>
      </c>
      <c r="B73" s="144"/>
      <c r="C73" s="144"/>
      <c r="D73" s="145"/>
      <c r="G73" s="94"/>
      <c r="H73" s="72"/>
    </row>
    <row r="74" spans="1:10" x14ac:dyDescent="0.2">
      <c r="G74" s="94"/>
      <c r="H74" s="72"/>
    </row>
    <row r="75" spans="1:10" x14ac:dyDescent="0.2">
      <c r="A75" s="58" t="s">
        <v>61</v>
      </c>
      <c r="B75" s="17"/>
      <c r="G75" s="94"/>
      <c r="H75" s="72"/>
    </row>
    <row r="76" spans="1:10" ht="13.5" thickBot="1" x14ac:dyDescent="0.25">
      <c r="C76" s="4"/>
      <c r="G76" s="94"/>
      <c r="H76" s="72"/>
    </row>
    <row r="77" spans="1:10" ht="15.75" thickBot="1" x14ac:dyDescent="0.25">
      <c r="C77" s="132" t="s">
        <v>8</v>
      </c>
      <c r="D77" s="133"/>
      <c r="G77" s="94"/>
      <c r="H77" s="72"/>
    </row>
    <row r="78" spans="1:10" x14ac:dyDescent="0.2">
      <c r="C78" s="4"/>
      <c r="G78" s="94"/>
      <c r="H78" s="72"/>
    </row>
    <row r="79" spans="1:10" x14ac:dyDescent="0.2">
      <c r="C79" s="15" t="s">
        <v>9</v>
      </c>
      <c r="D79" s="16" t="s">
        <v>10</v>
      </c>
      <c r="G79" s="94"/>
      <c r="H79" s="72"/>
    </row>
    <row r="80" spans="1:10" x14ac:dyDescent="0.2">
      <c r="C80" s="64" t="s">
        <v>82</v>
      </c>
      <c r="D80" s="65">
        <v>18</v>
      </c>
      <c r="G80" s="94"/>
      <c r="H80" s="72"/>
    </row>
    <row r="81" spans="1:8" s="13" customFormat="1" ht="21" customHeight="1" x14ac:dyDescent="0.2">
      <c r="A81"/>
      <c r="B81">
        <v>1</v>
      </c>
      <c r="C81" s="32"/>
      <c r="D81" s="107"/>
      <c r="G81" s="96">
        <f>IF(C81&gt;0,150,0)</f>
        <v>0</v>
      </c>
      <c r="H81" s="109"/>
    </row>
    <row r="82" spans="1:8" s="13" customFormat="1" ht="21" customHeight="1" x14ac:dyDescent="0.2">
      <c r="A82"/>
      <c r="B82">
        <v>2</v>
      </c>
      <c r="C82" s="32"/>
      <c r="D82" s="33"/>
      <c r="G82" s="96">
        <f t="shared" ref="G82:G130" si="0">IF(C82&gt;0,150,0)</f>
        <v>0</v>
      </c>
      <c r="H82" s="109"/>
    </row>
    <row r="83" spans="1:8" s="13" customFormat="1" ht="21" customHeight="1" x14ac:dyDescent="0.2">
      <c r="A83"/>
      <c r="B83">
        <v>3</v>
      </c>
      <c r="C83" s="32"/>
      <c r="D83" s="33"/>
      <c r="G83" s="96">
        <f t="shared" si="0"/>
        <v>0</v>
      </c>
      <c r="H83" s="109"/>
    </row>
    <row r="84" spans="1:8" s="13" customFormat="1" ht="21" customHeight="1" x14ac:dyDescent="0.2">
      <c r="A84"/>
      <c r="B84">
        <v>4</v>
      </c>
      <c r="C84" s="32"/>
      <c r="D84" s="33"/>
      <c r="G84" s="96">
        <f t="shared" si="0"/>
        <v>0</v>
      </c>
      <c r="H84" s="109"/>
    </row>
    <row r="85" spans="1:8" s="13" customFormat="1" ht="21" customHeight="1" x14ac:dyDescent="0.2">
      <c r="A85"/>
      <c r="B85">
        <v>5</v>
      </c>
      <c r="C85" s="32"/>
      <c r="D85" s="33"/>
      <c r="G85" s="96">
        <f t="shared" si="0"/>
        <v>0</v>
      </c>
      <c r="H85" s="109"/>
    </row>
    <row r="86" spans="1:8" s="13" customFormat="1" ht="21" customHeight="1" x14ac:dyDescent="0.2">
      <c r="A86"/>
      <c r="B86">
        <v>6</v>
      </c>
      <c r="C86" s="32"/>
      <c r="D86" s="33"/>
      <c r="G86" s="96">
        <f t="shared" si="0"/>
        <v>0</v>
      </c>
      <c r="H86" s="109"/>
    </row>
    <row r="87" spans="1:8" s="13" customFormat="1" ht="21" customHeight="1" x14ac:dyDescent="0.2">
      <c r="A87"/>
      <c r="B87">
        <v>7</v>
      </c>
      <c r="C87" s="32"/>
      <c r="D87" s="33"/>
      <c r="G87" s="96">
        <f t="shared" si="0"/>
        <v>0</v>
      </c>
      <c r="H87" s="109"/>
    </row>
    <row r="88" spans="1:8" s="13" customFormat="1" ht="21" customHeight="1" x14ac:dyDescent="0.2">
      <c r="A88"/>
      <c r="B88">
        <v>8</v>
      </c>
      <c r="C88" s="32"/>
      <c r="D88" s="33"/>
      <c r="G88" s="96">
        <f t="shared" si="0"/>
        <v>0</v>
      </c>
      <c r="H88" s="109"/>
    </row>
    <row r="89" spans="1:8" s="13" customFormat="1" ht="21" customHeight="1" x14ac:dyDescent="0.2">
      <c r="A89"/>
      <c r="B89">
        <v>9</v>
      </c>
      <c r="C89" s="32"/>
      <c r="D89" s="33"/>
      <c r="G89" s="96">
        <f t="shared" si="0"/>
        <v>0</v>
      </c>
      <c r="H89" s="109"/>
    </row>
    <row r="90" spans="1:8" s="13" customFormat="1" ht="21" customHeight="1" x14ac:dyDescent="0.2">
      <c r="A90"/>
      <c r="B90">
        <v>10</v>
      </c>
      <c r="C90" s="32"/>
      <c r="D90" s="33"/>
      <c r="G90" s="96">
        <f t="shared" si="0"/>
        <v>0</v>
      </c>
      <c r="H90" s="109"/>
    </row>
    <row r="91" spans="1:8" s="13" customFormat="1" ht="21" customHeight="1" outlineLevel="1" x14ac:dyDescent="0.2">
      <c r="A91"/>
      <c r="B91">
        <v>11</v>
      </c>
      <c r="C91" s="32"/>
      <c r="D91" s="33"/>
      <c r="G91" s="96">
        <f t="shared" si="0"/>
        <v>0</v>
      </c>
      <c r="H91" s="109"/>
    </row>
    <row r="92" spans="1:8" s="13" customFormat="1" ht="21" customHeight="1" outlineLevel="1" x14ac:dyDescent="0.2">
      <c r="A92"/>
      <c r="B92">
        <v>12</v>
      </c>
      <c r="C92" s="32"/>
      <c r="D92" s="33"/>
      <c r="G92" s="96">
        <f t="shared" si="0"/>
        <v>0</v>
      </c>
      <c r="H92" s="109"/>
    </row>
    <row r="93" spans="1:8" s="13" customFormat="1" ht="21" customHeight="1" outlineLevel="1" x14ac:dyDescent="0.2">
      <c r="A93"/>
      <c r="B93">
        <v>13</v>
      </c>
      <c r="C93" s="32"/>
      <c r="D93" s="33"/>
      <c r="G93" s="96">
        <f t="shared" si="0"/>
        <v>0</v>
      </c>
      <c r="H93" s="109"/>
    </row>
    <row r="94" spans="1:8" s="13" customFormat="1" ht="21" customHeight="1" outlineLevel="1" x14ac:dyDescent="0.2">
      <c r="A94"/>
      <c r="B94">
        <v>14</v>
      </c>
      <c r="C94" s="32"/>
      <c r="D94" s="33"/>
      <c r="G94" s="96">
        <f t="shared" si="0"/>
        <v>0</v>
      </c>
      <c r="H94" s="109"/>
    </row>
    <row r="95" spans="1:8" s="13" customFormat="1" ht="21" customHeight="1" outlineLevel="1" x14ac:dyDescent="0.2">
      <c r="A95"/>
      <c r="B95">
        <v>15</v>
      </c>
      <c r="C95" s="32"/>
      <c r="D95" s="33"/>
      <c r="G95" s="96">
        <f t="shared" si="0"/>
        <v>0</v>
      </c>
      <c r="H95" s="109"/>
    </row>
    <row r="96" spans="1:8" s="13" customFormat="1" ht="21" customHeight="1" outlineLevel="1" x14ac:dyDescent="0.2">
      <c r="A96"/>
      <c r="B96">
        <v>16</v>
      </c>
      <c r="C96" s="32"/>
      <c r="D96" s="33"/>
      <c r="G96" s="96">
        <f t="shared" si="0"/>
        <v>0</v>
      </c>
      <c r="H96" s="109"/>
    </row>
    <row r="97" spans="1:8" s="13" customFormat="1" ht="21" customHeight="1" outlineLevel="1" x14ac:dyDescent="0.2">
      <c r="A97"/>
      <c r="B97">
        <v>17</v>
      </c>
      <c r="C97" s="32"/>
      <c r="D97" s="33"/>
      <c r="G97" s="96">
        <f t="shared" si="0"/>
        <v>0</v>
      </c>
      <c r="H97" s="109"/>
    </row>
    <row r="98" spans="1:8" s="13" customFormat="1" ht="21" customHeight="1" outlineLevel="1" x14ac:dyDescent="0.2">
      <c r="A98"/>
      <c r="B98">
        <v>18</v>
      </c>
      <c r="C98" s="32"/>
      <c r="D98" s="33"/>
      <c r="G98" s="96">
        <f t="shared" si="0"/>
        <v>0</v>
      </c>
      <c r="H98" s="109"/>
    </row>
    <row r="99" spans="1:8" s="13" customFormat="1" ht="21" customHeight="1" outlineLevel="1" x14ac:dyDescent="0.2">
      <c r="A99"/>
      <c r="B99">
        <v>19</v>
      </c>
      <c r="C99" s="32"/>
      <c r="D99" s="33"/>
      <c r="G99" s="96">
        <f t="shared" si="0"/>
        <v>0</v>
      </c>
      <c r="H99" s="109"/>
    </row>
    <row r="100" spans="1:8" s="13" customFormat="1" ht="21" customHeight="1" outlineLevel="1" x14ac:dyDescent="0.2">
      <c r="A100"/>
      <c r="B100">
        <v>20</v>
      </c>
      <c r="C100" s="32"/>
      <c r="D100" s="33"/>
      <c r="G100" s="96">
        <f t="shared" si="0"/>
        <v>0</v>
      </c>
      <c r="H100" s="109"/>
    </row>
    <row r="101" spans="1:8" s="13" customFormat="1" ht="21" customHeight="1" outlineLevel="1" x14ac:dyDescent="0.2">
      <c r="A101"/>
      <c r="B101">
        <v>21</v>
      </c>
      <c r="C101" s="32"/>
      <c r="D101" s="33"/>
      <c r="G101" s="96">
        <f t="shared" si="0"/>
        <v>0</v>
      </c>
      <c r="H101" s="109"/>
    </row>
    <row r="102" spans="1:8" s="13" customFormat="1" ht="21" customHeight="1" outlineLevel="1" x14ac:dyDescent="0.2">
      <c r="A102"/>
      <c r="B102">
        <v>22</v>
      </c>
      <c r="C102" s="32"/>
      <c r="D102" s="33"/>
      <c r="G102" s="96">
        <f t="shared" si="0"/>
        <v>0</v>
      </c>
      <c r="H102" s="109"/>
    </row>
    <row r="103" spans="1:8" s="13" customFormat="1" ht="21" customHeight="1" outlineLevel="1" x14ac:dyDescent="0.2">
      <c r="A103"/>
      <c r="B103">
        <v>23</v>
      </c>
      <c r="C103" s="32"/>
      <c r="D103" s="33"/>
      <c r="G103" s="96">
        <f t="shared" si="0"/>
        <v>0</v>
      </c>
      <c r="H103" s="109"/>
    </row>
    <row r="104" spans="1:8" s="13" customFormat="1" ht="21" customHeight="1" outlineLevel="1" x14ac:dyDescent="0.2">
      <c r="A104"/>
      <c r="B104">
        <v>24</v>
      </c>
      <c r="C104" s="32"/>
      <c r="D104" s="33"/>
      <c r="G104" s="96">
        <f t="shared" si="0"/>
        <v>0</v>
      </c>
      <c r="H104" s="109"/>
    </row>
    <row r="105" spans="1:8" s="13" customFormat="1" ht="21" customHeight="1" outlineLevel="1" x14ac:dyDescent="0.2">
      <c r="A105"/>
      <c r="B105">
        <v>25</v>
      </c>
      <c r="C105" s="32"/>
      <c r="D105" s="33"/>
      <c r="G105" s="96">
        <f t="shared" si="0"/>
        <v>0</v>
      </c>
      <c r="H105" s="109"/>
    </row>
    <row r="106" spans="1:8" s="13" customFormat="1" ht="21" customHeight="1" outlineLevel="1" x14ac:dyDescent="0.2">
      <c r="A106"/>
      <c r="B106">
        <v>26</v>
      </c>
      <c r="C106" s="32"/>
      <c r="D106" s="33"/>
      <c r="G106" s="96">
        <f t="shared" si="0"/>
        <v>0</v>
      </c>
      <c r="H106" s="109"/>
    </row>
    <row r="107" spans="1:8" s="13" customFormat="1" ht="21" customHeight="1" outlineLevel="1" x14ac:dyDescent="0.2">
      <c r="A107"/>
      <c r="B107">
        <v>27</v>
      </c>
      <c r="C107" s="32"/>
      <c r="D107" s="33"/>
      <c r="G107" s="96">
        <f t="shared" si="0"/>
        <v>0</v>
      </c>
      <c r="H107" s="109"/>
    </row>
    <row r="108" spans="1:8" s="13" customFormat="1" ht="21" customHeight="1" outlineLevel="1" x14ac:dyDescent="0.2">
      <c r="A108"/>
      <c r="B108">
        <v>28</v>
      </c>
      <c r="C108" s="32"/>
      <c r="D108" s="33"/>
      <c r="G108" s="96">
        <f t="shared" si="0"/>
        <v>0</v>
      </c>
      <c r="H108" s="109"/>
    </row>
    <row r="109" spans="1:8" s="13" customFormat="1" ht="21" customHeight="1" outlineLevel="1" x14ac:dyDescent="0.2">
      <c r="A109"/>
      <c r="B109">
        <v>29</v>
      </c>
      <c r="C109" s="32"/>
      <c r="D109" s="33"/>
      <c r="G109" s="96">
        <f t="shared" si="0"/>
        <v>0</v>
      </c>
      <c r="H109" s="109"/>
    </row>
    <row r="110" spans="1:8" s="13" customFormat="1" ht="21" customHeight="1" outlineLevel="1" x14ac:dyDescent="0.2">
      <c r="A110"/>
      <c r="B110">
        <v>30</v>
      </c>
      <c r="C110" s="32"/>
      <c r="D110" s="33"/>
      <c r="G110" s="96">
        <f t="shared" si="0"/>
        <v>0</v>
      </c>
      <c r="H110" s="109"/>
    </row>
    <row r="111" spans="1:8" s="13" customFormat="1" ht="21" customHeight="1" outlineLevel="1" x14ac:dyDescent="0.2">
      <c r="A111"/>
      <c r="B111">
        <v>31</v>
      </c>
      <c r="C111" s="32"/>
      <c r="D111" s="33"/>
      <c r="G111" s="96">
        <f t="shared" si="0"/>
        <v>0</v>
      </c>
      <c r="H111" s="109"/>
    </row>
    <row r="112" spans="1:8" s="13" customFormat="1" ht="21" customHeight="1" outlineLevel="1" x14ac:dyDescent="0.2">
      <c r="A112"/>
      <c r="B112">
        <v>32</v>
      </c>
      <c r="C112" s="32"/>
      <c r="D112" s="33"/>
      <c r="G112" s="96">
        <f t="shared" si="0"/>
        <v>0</v>
      </c>
      <c r="H112" s="109"/>
    </row>
    <row r="113" spans="1:8" s="13" customFormat="1" ht="21" customHeight="1" outlineLevel="1" x14ac:dyDescent="0.2">
      <c r="A113"/>
      <c r="B113">
        <v>33</v>
      </c>
      <c r="C113" s="32"/>
      <c r="D113" s="33"/>
      <c r="G113" s="96">
        <f t="shared" si="0"/>
        <v>0</v>
      </c>
      <c r="H113" s="109"/>
    </row>
    <row r="114" spans="1:8" s="13" customFormat="1" ht="21" customHeight="1" outlineLevel="1" x14ac:dyDescent="0.2">
      <c r="A114"/>
      <c r="B114">
        <v>34</v>
      </c>
      <c r="C114" s="32"/>
      <c r="D114" s="33"/>
      <c r="G114" s="96">
        <f t="shared" si="0"/>
        <v>0</v>
      </c>
      <c r="H114" s="109"/>
    </row>
    <row r="115" spans="1:8" s="13" customFormat="1" ht="21" customHeight="1" outlineLevel="1" x14ac:dyDescent="0.2">
      <c r="A115"/>
      <c r="B115">
        <v>35</v>
      </c>
      <c r="C115" s="32"/>
      <c r="D115" s="33"/>
      <c r="G115" s="96">
        <f t="shared" si="0"/>
        <v>0</v>
      </c>
      <c r="H115" s="109"/>
    </row>
    <row r="116" spans="1:8" s="13" customFormat="1" ht="21" customHeight="1" outlineLevel="1" x14ac:dyDescent="0.2">
      <c r="A116"/>
      <c r="B116">
        <v>36</v>
      </c>
      <c r="C116" s="32"/>
      <c r="D116" s="33"/>
      <c r="G116" s="96">
        <f t="shared" si="0"/>
        <v>0</v>
      </c>
      <c r="H116" s="109"/>
    </row>
    <row r="117" spans="1:8" s="13" customFormat="1" ht="21" customHeight="1" outlineLevel="1" x14ac:dyDescent="0.2">
      <c r="A117"/>
      <c r="B117">
        <v>37</v>
      </c>
      <c r="C117" s="32"/>
      <c r="D117" s="33"/>
      <c r="G117" s="96">
        <f t="shared" si="0"/>
        <v>0</v>
      </c>
      <c r="H117" s="109"/>
    </row>
    <row r="118" spans="1:8" s="13" customFormat="1" ht="21" customHeight="1" outlineLevel="1" x14ac:dyDescent="0.2">
      <c r="A118"/>
      <c r="B118">
        <v>38</v>
      </c>
      <c r="C118" s="32"/>
      <c r="D118" s="33"/>
      <c r="G118" s="96">
        <f t="shared" si="0"/>
        <v>0</v>
      </c>
      <c r="H118" s="109"/>
    </row>
    <row r="119" spans="1:8" s="13" customFormat="1" ht="21" customHeight="1" outlineLevel="1" x14ac:dyDescent="0.2">
      <c r="A119"/>
      <c r="B119">
        <v>39</v>
      </c>
      <c r="C119" s="32"/>
      <c r="D119" s="33"/>
      <c r="G119" s="96">
        <f t="shared" si="0"/>
        <v>0</v>
      </c>
      <c r="H119" s="109"/>
    </row>
    <row r="120" spans="1:8" s="13" customFormat="1" ht="21" customHeight="1" outlineLevel="1" x14ac:dyDescent="0.2">
      <c r="A120"/>
      <c r="B120">
        <v>40</v>
      </c>
      <c r="C120" s="32"/>
      <c r="D120" s="33"/>
      <c r="G120" s="96">
        <f t="shared" si="0"/>
        <v>0</v>
      </c>
      <c r="H120" s="109"/>
    </row>
    <row r="121" spans="1:8" s="13" customFormat="1" ht="21" customHeight="1" outlineLevel="1" x14ac:dyDescent="0.2">
      <c r="A121"/>
      <c r="B121">
        <v>41</v>
      </c>
      <c r="C121" s="32"/>
      <c r="D121" s="33"/>
      <c r="G121" s="96">
        <f t="shared" si="0"/>
        <v>0</v>
      </c>
      <c r="H121" s="109"/>
    </row>
    <row r="122" spans="1:8" s="13" customFormat="1" ht="21" customHeight="1" outlineLevel="1" x14ac:dyDescent="0.2">
      <c r="A122"/>
      <c r="B122">
        <v>42</v>
      </c>
      <c r="C122" s="32"/>
      <c r="D122" s="33"/>
      <c r="G122" s="96">
        <f t="shared" si="0"/>
        <v>0</v>
      </c>
      <c r="H122" s="109"/>
    </row>
    <row r="123" spans="1:8" s="13" customFormat="1" ht="21" customHeight="1" outlineLevel="1" x14ac:dyDescent="0.2">
      <c r="A123"/>
      <c r="B123">
        <v>43</v>
      </c>
      <c r="C123" s="32"/>
      <c r="D123" s="33"/>
      <c r="G123" s="96">
        <f t="shared" si="0"/>
        <v>0</v>
      </c>
      <c r="H123" s="109"/>
    </row>
    <row r="124" spans="1:8" s="13" customFormat="1" ht="21" customHeight="1" outlineLevel="1" x14ac:dyDescent="0.2">
      <c r="A124"/>
      <c r="B124">
        <v>44</v>
      </c>
      <c r="C124" s="32"/>
      <c r="D124" s="33"/>
      <c r="G124" s="96">
        <f t="shared" si="0"/>
        <v>0</v>
      </c>
      <c r="H124" s="109"/>
    </row>
    <row r="125" spans="1:8" s="13" customFormat="1" ht="21" customHeight="1" outlineLevel="1" x14ac:dyDescent="0.2">
      <c r="A125"/>
      <c r="B125">
        <v>45</v>
      </c>
      <c r="C125" s="32"/>
      <c r="D125" s="33"/>
      <c r="G125" s="96">
        <f t="shared" si="0"/>
        <v>0</v>
      </c>
      <c r="H125" s="109"/>
    </row>
    <row r="126" spans="1:8" s="13" customFormat="1" ht="21" customHeight="1" outlineLevel="1" x14ac:dyDescent="0.2">
      <c r="A126"/>
      <c r="B126">
        <v>46</v>
      </c>
      <c r="C126" s="32"/>
      <c r="D126" s="33"/>
      <c r="G126" s="96">
        <f t="shared" si="0"/>
        <v>0</v>
      </c>
      <c r="H126" s="109"/>
    </row>
    <row r="127" spans="1:8" s="13" customFormat="1" ht="21" customHeight="1" outlineLevel="1" x14ac:dyDescent="0.2">
      <c r="A127"/>
      <c r="B127">
        <v>47</v>
      </c>
      <c r="C127" s="32"/>
      <c r="D127" s="33"/>
      <c r="G127" s="96">
        <f t="shared" si="0"/>
        <v>0</v>
      </c>
      <c r="H127" s="109"/>
    </row>
    <row r="128" spans="1:8" s="13" customFormat="1" ht="21" customHeight="1" outlineLevel="1" x14ac:dyDescent="0.2">
      <c r="A128"/>
      <c r="B128">
        <v>48</v>
      </c>
      <c r="C128" s="32"/>
      <c r="D128" s="33"/>
      <c r="G128" s="96">
        <f t="shared" si="0"/>
        <v>0</v>
      </c>
      <c r="H128" s="109"/>
    </row>
    <row r="129" spans="1:9" s="13" customFormat="1" ht="21" customHeight="1" outlineLevel="1" x14ac:dyDescent="0.2">
      <c r="A129"/>
      <c r="B129">
        <v>49</v>
      </c>
      <c r="C129" s="32"/>
      <c r="D129" s="33"/>
      <c r="G129" s="96">
        <f t="shared" si="0"/>
        <v>0</v>
      </c>
      <c r="H129" s="109"/>
    </row>
    <row r="130" spans="1:9" s="13" customFormat="1" ht="21" customHeight="1" outlineLevel="1" x14ac:dyDescent="0.2">
      <c r="A130"/>
      <c r="B130">
        <v>50</v>
      </c>
      <c r="C130" s="34"/>
      <c r="D130" s="35"/>
      <c r="G130" s="96">
        <f t="shared" si="0"/>
        <v>0</v>
      </c>
      <c r="H130" s="109"/>
    </row>
    <row r="131" spans="1:9" s="13" customFormat="1" x14ac:dyDescent="0.2">
      <c r="A131"/>
      <c r="B131"/>
      <c r="C131" s="55" t="s">
        <v>52</v>
      </c>
      <c r="D131" s="7"/>
      <c r="G131" s="96"/>
      <c r="H131" s="109">
        <f>SUM(G81:G130)</f>
        <v>0</v>
      </c>
      <c r="I131" s="13" t="s">
        <v>93</v>
      </c>
    </row>
    <row r="132" spans="1:9" s="13" customFormat="1" ht="13.5" thickBot="1" x14ac:dyDescent="0.25">
      <c r="A132"/>
      <c r="B132"/>
      <c r="C132" s="4"/>
      <c r="D132"/>
      <c r="G132" s="96"/>
      <c r="H132" s="109"/>
    </row>
    <row r="133" spans="1:9" s="13" customFormat="1" ht="31.5" customHeight="1" thickBot="1" x14ac:dyDescent="0.25">
      <c r="A133"/>
      <c r="B133"/>
      <c r="C133" s="137" t="s">
        <v>75</v>
      </c>
      <c r="D133" s="138"/>
      <c r="G133" s="96"/>
      <c r="H133" s="109"/>
    </row>
    <row r="134" spans="1:9" s="13" customFormat="1" x14ac:dyDescent="0.2">
      <c r="A134"/>
      <c r="B134"/>
      <c r="C134" s="4"/>
      <c r="D134"/>
      <c r="G134" s="96"/>
      <c r="H134" s="109"/>
    </row>
    <row r="135" spans="1:9" s="13" customFormat="1" x14ac:dyDescent="0.2">
      <c r="A135"/>
      <c r="B135"/>
      <c r="C135" s="15" t="s">
        <v>9</v>
      </c>
      <c r="D135" s="16" t="s">
        <v>10</v>
      </c>
      <c r="G135" s="96"/>
      <c r="H135" s="109"/>
    </row>
    <row r="136" spans="1:9" s="13" customFormat="1" x14ac:dyDescent="0.2">
      <c r="A136"/>
      <c r="B136"/>
      <c r="C136" s="64" t="s">
        <v>11</v>
      </c>
      <c r="D136" s="65">
        <v>14</v>
      </c>
      <c r="G136" s="96"/>
      <c r="H136" s="109"/>
    </row>
    <row r="137" spans="1:9" s="13" customFormat="1" ht="21" customHeight="1" x14ac:dyDescent="0.2">
      <c r="A137"/>
      <c r="B137">
        <v>1</v>
      </c>
      <c r="C137" s="32"/>
      <c r="D137" s="33"/>
      <c r="G137" s="96">
        <f>IF(C137&gt;0,600,0)</f>
        <v>0</v>
      </c>
      <c r="H137" s="109"/>
    </row>
    <row r="138" spans="1:9" s="13" customFormat="1" ht="21" customHeight="1" x14ac:dyDescent="0.2">
      <c r="A138"/>
      <c r="B138">
        <v>2</v>
      </c>
      <c r="C138" s="32"/>
      <c r="D138" s="33"/>
      <c r="G138" s="96">
        <f t="shared" ref="G138:G186" si="1">IF(C138&gt;0,600,0)</f>
        <v>0</v>
      </c>
      <c r="H138" s="109"/>
    </row>
    <row r="139" spans="1:9" s="13" customFormat="1" ht="21" customHeight="1" x14ac:dyDescent="0.2">
      <c r="A139"/>
      <c r="B139">
        <v>3</v>
      </c>
      <c r="C139" s="32"/>
      <c r="D139" s="33"/>
      <c r="G139" s="96">
        <f t="shared" si="1"/>
        <v>0</v>
      </c>
      <c r="H139" s="109"/>
    </row>
    <row r="140" spans="1:9" s="13" customFormat="1" ht="21" customHeight="1" x14ac:dyDescent="0.2">
      <c r="A140"/>
      <c r="B140">
        <v>4</v>
      </c>
      <c r="C140" s="32"/>
      <c r="D140" s="33"/>
      <c r="G140" s="96">
        <f t="shared" si="1"/>
        <v>0</v>
      </c>
      <c r="H140" s="109"/>
    </row>
    <row r="141" spans="1:9" s="13" customFormat="1" ht="21" customHeight="1" x14ac:dyDescent="0.2">
      <c r="A141"/>
      <c r="B141">
        <v>5</v>
      </c>
      <c r="C141" s="32"/>
      <c r="D141" s="33"/>
      <c r="G141" s="96">
        <f t="shared" si="1"/>
        <v>0</v>
      </c>
      <c r="H141" s="109"/>
    </row>
    <row r="142" spans="1:9" s="13" customFormat="1" ht="21" customHeight="1" x14ac:dyDescent="0.2">
      <c r="A142"/>
      <c r="B142">
        <v>6</v>
      </c>
      <c r="C142" s="32"/>
      <c r="D142" s="33"/>
      <c r="G142" s="96">
        <f t="shared" si="1"/>
        <v>0</v>
      </c>
      <c r="H142" s="109"/>
    </row>
    <row r="143" spans="1:9" s="13" customFormat="1" ht="21" customHeight="1" x14ac:dyDescent="0.2">
      <c r="A143"/>
      <c r="B143">
        <v>7</v>
      </c>
      <c r="C143" s="32"/>
      <c r="D143" s="33"/>
      <c r="G143" s="96">
        <f t="shared" si="1"/>
        <v>0</v>
      </c>
      <c r="H143" s="109"/>
    </row>
    <row r="144" spans="1:9" s="13" customFormat="1" ht="21" customHeight="1" x14ac:dyDescent="0.2">
      <c r="A144"/>
      <c r="B144">
        <v>8</v>
      </c>
      <c r="C144" s="32"/>
      <c r="D144" s="33"/>
      <c r="G144" s="96">
        <f t="shared" si="1"/>
        <v>0</v>
      </c>
      <c r="H144" s="109"/>
    </row>
    <row r="145" spans="1:8" s="13" customFormat="1" ht="21" customHeight="1" x14ac:dyDescent="0.2">
      <c r="A145"/>
      <c r="B145">
        <v>9</v>
      </c>
      <c r="C145" s="32"/>
      <c r="D145" s="33"/>
      <c r="G145" s="96">
        <f t="shared" si="1"/>
        <v>0</v>
      </c>
      <c r="H145" s="109"/>
    </row>
    <row r="146" spans="1:8" s="13" customFormat="1" ht="21" customHeight="1" x14ac:dyDescent="0.2">
      <c r="A146"/>
      <c r="B146">
        <v>10</v>
      </c>
      <c r="C146" s="32"/>
      <c r="D146" s="33"/>
      <c r="G146" s="96">
        <f t="shared" si="1"/>
        <v>0</v>
      </c>
      <c r="H146" s="109"/>
    </row>
    <row r="147" spans="1:8" s="13" customFormat="1" ht="21" customHeight="1" outlineLevel="1" x14ac:dyDescent="0.2">
      <c r="A147"/>
      <c r="B147">
        <v>11</v>
      </c>
      <c r="C147" s="32"/>
      <c r="D147" s="33"/>
      <c r="G147" s="96">
        <f t="shared" si="1"/>
        <v>0</v>
      </c>
      <c r="H147" s="109"/>
    </row>
    <row r="148" spans="1:8" s="13" customFormat="1" ht="21" customHeight="1" outlineLevel="1" x14ac:dyDescent="0.2">
      <c r="A148"/>
      <c r="B148">
        <v>12</v>
      </c>
      <c r="C148" s="32"/>
      <c r="D148" s="33"/>
      <c r="G148" s="96">
        <f t="shared" si="1"/>
        <v>0</v>
      </c>
      <c r="H148" s="109"/>
    </row>
    <row r="149" spans="1:8" s="13" customFormat="1" ht="21" customHeight="1" outlineLevel="1" x14ac:dyDescent="0.2">
      <c r="A149"/>
      <c r="B149">
        <v>13</v>
      </c>
      <c r="C149" s="32"/>
      <c r="D149" s="33"/>
      <c r="G149" s="96">
        <f t="shared" si="1"/>
        <v>0</v>
      </c>
      <c r="H149" s="109"/>
    </row>
    <row r="150" spans="1:8" s="13" customFormat="1" ht="21" customHeight="1" outlineLevel="1" x14ac:dyDescent="0.2">
      <c r="A150"/>
      <c r="B150">
        <v>14</v>
      </c>
      <c r="C150" s="32"/>
      <c r="D150" s="33"/>
      <c r="G150" s="96">
        <f t="shared" si="1"/>
        <v>0</v>
      </c>
      <c r="H150" s="109"/>
    </row>
    <row r="151" spans="1:8" s="13" customFormat="1" ht="21" customHeight="1" outlineLevel="1" x14ac:dyDescent="0.2">
      <c r="A151"/>
      <c r="B151">
        <v>15</v>
      </c>
      <c r="C151" s="32"/>
      <c r="D151" s="33"/>
      <c r="G151" s="96">
        <f t="shared" si="1"/>
        <v>0</v>
      </c>
      <c r="H151" s="109"/>
    </row>
    <row r="152" spans="1:8" s="13" customFormat="1" ht="21" customHeight="1" outlineLevel="1" x14ac:dyDescent="0.2">
      <c r="A152"/>
      <c r="B152">
        <v>16</v>
      </c>
      <c r="C152" s="32"/>
      <c r="D152" s="33"/>
      <c r="G152" s="96">
        <f t="shared" si="1"/>
        <v>0</v>
      </c>
      <c r="H152" s="109"/>
    </row>
    <row r="153" spans="1:8" s="13" customFormat="1" ht="21" customHeight="1" outlineLevel="1" x14ac:dyDescent="0.2">
      <c r="A153"/>
      <c r="B153">
        <v>17</v>
      </c>
      <c r="C153" s="32"/>
      <c r="D153" s="33"/>
      <c r="G153" s="96">
        <f t="shared" si="1"/>
        <v>0</v>
      </c>
      <c r="H153" s="109"/>
    </row>
    <row r="154" spans="1:8" s="13" customFormat="1" ht="21" customHeight="1" outlineLevel="1" x14ac:dyDescent="0.2">
      <c r="A154"/>
      <c r="B154">
        <v>18</v>
      </c>
      <c r="C154" s="32"/>
      <c r="D154" s="33"/>
      <c r="G154" s="96">
        <f t="shared" si="1"/>
        <v>0</v>
      </c>
      <c r="H154" s="109"/>
    </row>
    <row r="155" spans="1:8" s="13" customFormat="1" ht="21" customHeight="1" outlineLevel="1" x14ac:dyDescent="0.2">
      <c r="A155"/>
      <c r="B155">
        <v>19</v>
      </c>
      <c r="C155" s="32"/>
      <c r="D155" s="33"/>
      <c r="G155" s="96">
        <f t="shared" si="1"/>
        <v>0</v>
      </c>
      <c r="H155" s="109"/>
    </row>
    <row r="156" spans="1:8" s="13" customFormat="1" ht="21" customHeight="1" outlineLevel="1" x14ac:dyDescent="0.2">
      <c r="A156"/>
      <c r="B156">
        <v>20</v>
      </c>
      <c r="C156" s="32"/>
      <c r="D156" s="33"/>
      <c r="G156" s="96">
        <f t="shared" si="1"/>
        <v>0</v>
      </c>
      <c r="H156" s="109"/>
    </row>
    <row r="157" spans="1:8" s="13" customFormat="1" ht="21" customHeight="1" outlineLevel="1" x14ac:dyDescent="0.2">
      <c r="A157"/>
      <c r="B157">
        <v>21</v>
      </c>
      <c r="C157" s="32"/>
      <c r="D157" s="33"/>
      <c r="G157" s="96">
        <f t="shared" si="1"/>
        <v>0</v>
      </c>
      <c r="H157" s="109"/>
    </row>
    <row r="158" spans="1:8" s="13" customFormat="1" ht="21" customHeight="1" outlineLevel="1" x14ac:dyDescent="0.2">
      <c r="A158"/>
      <c r="B158">
        <v>22</v>
      </c>
      <c r="C158" s="32"/>
      <c r="D158" s="33"/>
      <c r="G158" s="96">
        <f t="shared" si="1"/>
        <v>0</v>
      </c>
      <c r="H158" s="109"/>
    </row>
    <row r="159" spans="1:8" s="13" customFormat="1" ht="21" customHeight="1" outlineLevel="1" x14ac:dyDescent="0.2">
      <c r="A159"/>
      <c r="B159">
        <v>23</v>
      </c>
      <c r="C159" s="32"/>
      <c r="D159" s="33"/>
      <c r="G159" s="96">
        <f t="shared" si="1"/>
        <v>0</v>
      </c>
      <c r="H159" s="109"/>
    </row>
    <row r="160" spans="1:8" s="13" customFormat="1" ht="21" customHeight="1" outlineLevel="1" x14ac:dyDescent="0.2">
      <c r="A160"/>
      <c r="B160">
        <v>24</v>
      </c>
      <c r="C160" s="32"/>
      <c r="D160" s="33"/>
      <c r="G160" s="96">
        <f t="shared" si="1"/>
        <v>0</v>
      </c>
      <c r="H160" s="109"/>
    </row>
    <row r="161" spans="1:8" s="13" customFormat="1" ht="21" customHeight="1" outlineLevel="1" x14ac:dyDescent="0.2">
      <c r="A161"/>
      <c r="B161">
        <v>25</v>
      </c>
      <c r="C161" s="32"/>
      <c r="D161" s="33"/>
      <c r="G161" s="96">
        <f t="shared" si="1"/>
        <v>0</v>
      </c>
      <c r="H161" s="109"/>
    </row>
    <row r="162" spans="1:8" s="13" customFormat="1" ht="21" customHeight="1" outlineLevel="1" x14ac:dyDescent="0.2">
      <c r="A162"/>
      <c r="B162">
        <v>26</v>
      </c>
      <c r="C162" s="32"/>
      <c r="D162" s="33"/>
      <c r="G162" s="96">
        <f t="shared" si="1"/>
        <v>0</v>
      </c>
      <c r="H162" s="109"/>
    </row>
    <row r="163" spans="1:8" s="13" customFormat="1" ht="21" customHeight="1" outlineLevel="1" x14ac:dyDescent="0.2">
      <c r="A163"/>
      <c r="B163">
        <v>27</v>
      </c>
      <c r="C163" s="32"/>
      <c r="D163" s="33"/>
      <c r="G163" s="96">
        <f t="shared" si="1"/>
        <v>0</v>
      </c>
      <c r="H163" s="109"/>
    </row>
    <row r="164" spans="1:8" s="13" customFormat="1" ht="21" customHeight="1" outlineLevel="1" x14ac:dyDescent="0.2">
      <c r="A164"/>
      <c r="B164">
        <v>28</v>
      </c>
      <c r="C164" s="32"/>
      <c r="D164" s="33"/>
      <c r="G164" s="96">
        <f t="shared" si="1"/>
        <v>0</v>
      </c>
      <c r="H164" s="109"/>
    </row>
    <row r="165" spans="1:8" s="13" customFormat="1" ht="21" customHeight="1" outlineLevel="1" x14ac:dyDescent="0.2">
      <c r="A165"/>
      <c r="B165">
        <v>29</v>
      </c>
      <c r="C165" s="32"/>
      <c r="D165" s="33"/>
      <c r="G165" s="96">
        <f t="shared" si="1"/>
        <v>0</v>
      </c>
      <c r="H165" s="109"/>
    </row>
    <row r="166" spans="1:8" s="13" customFormat="1" ht="21" customHeight="1" outlineLevel="1" x14ac:dyDescent="0.2">
      <c r="A166"/>
      <c r="B166">
        <v>30</v>
      </c>
      <c r="C166" s="32"/>
      <c r="D166" s="33"/>
      <c r="G166" s="96">
        <f t="shared" si="1"/>
        <v>0</v>
      </c>
      <c r="H166" s="109"/>
    </row>
    <row r="167" spans="1:8" s="13" customFormat="1" ht="21" customHeight="1" outlineLevel="1" x14ac:dyDescent="0.2">
      <c r="A167"/>
      <c r="B167">
        <v>31</v>
      </c>
      <c r="C167" s="32"/>
      <c r="D167" s="33"/>
      <c r="G167" s="96">
        <f t="shared" si="1"/>
        <v>0</v>
      </c>
      <c r="H167" s="109"/>
    </row>
    <row r="168" spans="1:8" s="13" customFormat="1" ht="21" customHeight="1" outlineLevel="1" x14ac:dyDescent="0.2">
      <c r="A168"/>
      <c r="B168">
        <v>32</v>
      </c>
      <c r="C168" s="32"/>
      <c r="D168" s="33"/>
      <c r="G168" s="96">
        <f t="shared" si="1"/>
        <v>0</v>
      </c>
      <c r="H168" s="109"/>
    </row>
    <row r="169" spans="1:8" s="13" customFormat="1" ht="21" customHeight="1" outlineLevel="1" x14ac:dyDescent="0.2">
      <c r="A169"/>
      <c r="B169">
        <v>33</v>
      </c>
      <c r="C169" s="32"/>
      <c r="D169" s="33"/>
      <c r="G169" s="96">
        <f t="shared" si="1"/>
        <v>0</v>
      </c>
      <c r="H169" s="109"/>
    </row>
    <row r="170" spans="1:8" s="13" customFormat="1" ht="21" customHeight="1" outlineLevel="1" x14ac:dyDescent="0.2">
      <c r="A170"/>
      <c r="B170">
        <v>34</v>
      </c>
      <c r="C170" s="32"/>
      <c r="D170" s="33"/>
      <c r="G170" s="96">
        <f t="shared" si="1"/>
        <v>0</v>
      </c>
      <c r="H170" s="109"/>
    </row>
    <row r="171" spans="1:8" s="13" customFormat="1" ht="21" customHeight="1" outlineLevel="1" x14ac:dyDescent="0.2">
      <c r="A171"/>
      <c r="B171">
        <v>35</v>
      </c>
      <c r="C171" s="32"/>
      <c r="D171" s="33"/>
      <c r="G171" s="96">
        <f t="shared" si="1"/>
        <v>0</v>
      </c>
      <c r="H171" s="109"/>
    </row>
    <row r="172" spans="1:8" s="13" customFormat="1" ht="21" customHeight="1" outlineLevel="1" x14ac:dyDescent="0.2">
      <c r="A172"/>
      <c r="B172">
        <v>36</v>
      </c>
      <c r="C172" s="32"/>
      <c r="D172" s="33"/>
      <c r="G172" s="96">
        <f t="shared" si="1"/>
        <v>0</v>
      </c>
      <c r="H172" s="109"/>
    </row>
    <row r="173" spans="1:8" s="13" customFormat="1" ht="21" customHeight="1" outlineLevel="1" x14ac:dyDescent="0.2">
      <c r="A173"/>
      <c r="B173">
        <v>37</v>
      </c>
      <c r="C173" s="32"/>
      <c r="D173" s="33"/>
      <c r="G173" s="96">
        <f t="shared" si="1"/>
        <v>0</v>
      </c>
      <c r="H173" s="109"/>
    </row>
    <row r="174" spans="1:8" s="13" customFormat="1" ht="21" customHeight="1" outlineLevel="1" x14ac:dyDescent="0.2">
      <c r="A174"/>
      <c r="B174">
        <v>38</v>
      </c>
      <c r="C174" s="32"/>
      <c r="D174" s="33"/>
      <c r="G174" s="96">
        <f t="shared" si="1"/>
        <v>0</v>
      </c>
      <c r="H174" s="109"/>
    </row>
    <row r="175" spans="1:8" s="13" customFormat="1" ht="21" customHeight="1" outlineLevel="1" x14ac:dyDescent="0.2">
      <c r="A175"/>
      <c r="B175">
        <v>39</v>
      </c>
      <c r="C175" s="32"/>
      <c r="D175" s="33"/>
      <c r="G175" s="96">
        <f t="shared" si="1"/>
        <v>0</v>
      </c>
      <c r="H175" s="109"/>
    </row>
    <row r="176" spans="1:8" s="13" customFormat="1" ht="21" customHeight="1" outlineLevel="1" x14ac:dyDescent="0.2">
      <c r="A176"/>
      <c r="B176">
        <v>40</v>
      </c>
      <c r="C176" s="32"/>
      <c r="D176" s="33"/>
      <c r="G176" s="96">
        <f t="shared" si="1"/>
        <v>0</v>
      </c>
      <c r="H176" s="109"/>
    </row>
    <row r="177" spans="1:9" s="13" customFormat="1" ht="21" customHeight="1" outlineLevel="1" x14ac:dyDescent="0.2">
      <c r="A177"/>
      <c r="B177">
        <v>41</v>
      </c>
      <c r="C177" s="32"/>
      <c r="D177" s="33"/>
      <c r="G177" s="96">
        <f t="shared" si="1"/>
        <v>0</v>
      </c>
      <c r="H177" s="109"/>
    </row>
    <row r="178" spans="1:9" s="13" customFormat="1" ht="21" customHeight="1" outlineLevel="1" x14ac:dyDescent="0.2">
      <c r="A178"/>
      <c r="B178">
        <v>42</v>
      </c>
      <c r="C178" s="32"/>
      <c r="D178" s="33"/>
      <c r="G178" s="96">
        <f t="shared" si="1"/>
        <v>0</v>
      </c>
      <c r="H178" s="109"/>
    </row>
    <row r="179" spans="1:9" s="13" customFormat="1" ht="21" customHeight="1" outlineLevel="1" x14ac:dyDescent="0.2">
      <c r="A179"/>
      <c r="B179">
        <v>43</v>
      </c>
      <c r="C179" s="32"/>
      <c r="D179" s="33"/>
      <c r="G179" s="96">
        <f t="shared" si="1"/>
        <v>0</v>
      </c>
      <c r="H179" s="109"/>
    </row>
    <row r="180" spans="1:9" s="13" customFormat="1" ht="21" customHeight="1" outlineLevel="1" x14ac:dyDescent="0.2">
      <c r="A180"/>
      <c r="B180">
        <v>44</v>
      </c>
      <c r="C180" s="32"/>
      <c r="D180" s="33"/>
      <c r="G180" s="96">
        <f t="shared" si="1"/>
        <v>0</v>
      </c>
      <c r="H180" s="109"/>
    </row>
    <row r="181" spans="1:9" s="13" customFormat="1" ht="21" customHeight="1" outlineLevel="1" x14ac:dyDescent="0.2">
      <c r="A181"/>
      <c r="B181">
        <v>45</v>
      </c>
      <c r="C181" s="32"/>
      <c r="D181" s="33"/>
      <c r="G181" s="96">
        <f t="shared" si="1"/>
        <v>0</v>
      </c>
      <c r="H181" s="109"/>
    </row>
    <row r="182" spans="1:9" s="13" customFormat="1" ht="21" customHeight="1" outlineLevel="1" x14ac:dyDescent="0.2">
      <c r="A182"/>
      <c r="B182">
        <v>46</v>
      </c>
      <c r="C182" s="32"/>
      <c r="D182" s="33"/>
      <c r="G182" s="96">
        <f t="shared" si="1"/>
        <v>0</v>
      </c>
      <c r="H182" s="109"/>
    </row>
    <row r="183" spans="1:9" s="13" customFormat="1" ht="21" customHeight="1" outlineLevel="1" x14ac:dyDescent="0.2">
      <c r="A183"/>
      <c r="B183">
        <v>47</v>
      </c>
      <c r="C183" s="32"/>
      <c r="D183" s="33"/>
      <c r="G183" s="96">
        <f t="shared" si="1"/>
        <v>0</v>
      </c>
      <c r="H183" s="109"/>
    </row>
    <row r="184" spans="1:9" s="13" customFormat="1" ht="21" customHeight="1" outlineLevel="1" x14ac:dyDescent="0.2">
      <c r="A184"/>
      <c r="B184">
        <v>48</v>
      </c>
      <c r="C184" s="32"/>
      <c r="D184" s="33"/>
      <c r="G184" s="96">
        <f t="shared" si="1"/>
        <v>0</v>
      </c>
      <c r="H184" s="109"/>
    </row>
    <row r="185" spans="1:9" s="13" customFormat="1" ht="21" customHeight="1" outlineLevel="1" x14ac:dyDescent="0.2">
      <c r="A185"/>
      <c r="B185">
        <v>49</v>
      </c>
      <c r="C185" s="32"/>
      <c r="D185" s="33"/>
      <c r="G185" s="96">
        <f t="shared" si="1"/>
        <v>0</v>
      </c>
      <c r="H185" s="109"/>
    </row>
    <row r="186" spans="1:9" s="13" customFormat="1" ht="21" customHeight="1" outlineLevel="1" x14ac:dyDescent="0.2">
      <c r="A186"/>
      <c r="B186">
        <v>50</v>
      </c>
      <c r="C186" s="34"/>
      <c r="D186" s="35"/>
      <c r="G186" s="96">
        <f t="shared" si="1"/>
        <v>0</v>
      </c>
      <c r="H186" s="109"/>
    </row>
    <row r="187" spans="1:9" s="13" customFormat="1" x14ac:dyDescent="0.2">
      <c r="A187"/>
      <c r="B187"/>
      <c r="C187" s="55" t="s">
        <v>52</v>
      </c>
      <c r="D187" s="7"/>
      <c r="G187" s="96"/>
      <c r="H187" s="109">
        <f>SUM(G137:G186)</f>
        <v>0</v>
      </c>
      <c r="I187" s="13" t="s">
        <v>93</v>
      </c>
    </row>
    <row r="188" spans="1:9" s="13" customFormat="1" x14ac:dyDescent="0.2">
      <c r="A188"/>
      <c r="B188"/>
      <c r="C188" s="3"/>
      <c r="D188"/>
      <c r="G188" s="96"/>
      <c r="H188" s="109"/>
    </row>
    <row r="189" spans="1:9" s="13" customFormat="1" ht="13.5" thickBot="1" x14ac:dyDescent="0.25">
      <c r="A189"/>
      <c r="B189"/>
      <c r="C189" s="4" t="s">
        <v>12</v>
      </c>
      <c r="D189"/>
      <c r="G189" s="96"/>
      <c r="H189" s="109"/>
    </row>
    <row r="190" spans="1:9" s="13" customFormat="1" ht="15.75" thickBot="1" x14ac:dyDescent="0.25">
      <c r="A190"/>
      <c r="B190"/>
      <c r="C190" s="134" t="s">
        <v>76</v>
      </c>
      <c r="D190" s="133"/>
      <c r="G190" s="96"/>
      <c r="H190" s="109"/>
    </row>
    <row r="191" spans="1:9" s="13" customFormat="1" x14ac:dyDescent="0.2">
      <c r="A191"/>
      <c r="B191"/>
      <c r="C191" s="4"/>
      <c r="D191"/>
      <c r="G191" s="96"/>
      <c r="H191" s="109"/>
    </row>
    <row r="192" spans="1:9" s="13" customFormat="1" x14ac:dyDescent="0.2">
      <c r="A192"/>
      <c r="B192"/>
      <c r="C192" s="15" t="s">
        <v>9</v>
      </c>
      <c r="D192" s="16" t="s">
        <v>10</v>
      </c>
      <c r="G192" s="96"/>
      <c r="H192" s="109"/>
    </row>
    <row r="193" spans="1:8" s="13" customFormat="1" x14ac:dyDescent="0.2">
      <c r="A193"/>
      <c r="B193"/>
      <c r="C193" s="64" t="s">
        <v>13</v>
      </c>
      <c r="D193" s="65">
        <v>18</v>
      </c>
      <c r="G193" s="96"/>
      <c r="H193" s="109"/>
    </row>
    <row r="194" spans="1:8" s="13" customFormat="1" ht="21" customHeight="1" x14ac:dyDescent="0.2">
      <c r="A194"/>
      <c r="B194">
        <v>1</v>
      </c>
      <c r="C194" s="32"/>
      <c r="D194" s="33"/>
      <c r="G194" s="96">
        <f>IF(C194&gt;0,1500,0)</f>
        <v>0</v>
      </c>
      <c r="H194" s="109"/>
    </row>
    <row r="195" spans="1:8" s="13" customFormat="1" ht="21" customHeight="1" x14ac:dyDescent="0.2">
      <c r="A195"/>
      <c r="B195">
        <v>2</v>
      </c>
      <c r="C195" s="32"/>
      <c r="D195" s="33"/>
      <c r="G195" s="96">
        <f t="shared" ref="G195:G243" si="2">IF(C195&gt;0,1500,0)</f>
        <v>0</v>
      </c>
      <c r="H195" s="109"/>
    </row>
    <row r="196" spans="1:8" s="13" customFormat="1" ht="21" customHeight="1" x14ac:dyDescent="0.2">
      <c r="A196"/>
      <c r="B196">
        <v>3</v>
      </c>
      <c r="C196" s="32"/>
      <c r="D196" s="33"/>
      <c r="G196" s="96">
        <f t="shared" si="2"/>
        <v>0</v>
      </c>
      <c r="H196" s="109"/>
    </row>
    <row r="197" spans="1:8" s="13" customFormat="1" ht="21" customHeight="1" x14ac:dyDescent="0.2">
      <c r="A197"/>
      <c r="B197">
        <v>4</v>
      </c>
      <c r="C197" s="32"/>
      <c r="D197" s="33"/>
      <c r="G197" s="96">
        <f t="shared" si="2"/>
        <v>0</v>
      </c>
      <c r="H197" s="109"/>
    </row>
    <row r="198" spans="1:8" s="13" customFormat="1" ht="21" customHeight="1" x14ac:dyDescent="0.2">
      <c r="A198"/>
      <c r="B198">
        <v>5</v>
      </c>
      <c r="C198" s="32"/>
      <c r="D198" s="33"/>
      <c r="G198" s="96">
        <f t="shared" si="2"/>
        <v>0</v>
      </c>
      <c r="H198" s="109"/>
    </row>
    <row r="199" spans="1:8" s="13" customFormat="1" ht="21" customHeight="1" x14ac:dyDescent="0.2">
      <c r="A199"/>
      <c r="B199">
        <v>6</v>
      </c>
      <c r="C199" s="32"/>
      <c r="D199" s="33"/>
      <c r="G199" s="96">
        <f t="shared" si="2"/>
        <v>0</v>
      </c>
      <c r="H199" s="109"/>
    </row>
    <row r="200" spans="1:8" s="13" customFormat="1" ht="21" customHeight="1" x14ac:dyDescent="0.2">
      <c r="A200"/>
      <c r="B200">
        <v>7</v>
      </c>
      <c r="C200" s="32"/>
      <c r="D200" s="33"/>
      <c r="G200" s="96">
        <f t="shared" si="2"/>
        <v>0</v>
      </c>
      <c r="H200" s="109"/>
    </row>
    <row r="201" spans="1:8" s="13" customFormat="1" ht="21" customHeight="1" x14ac:dyDescent="0.2">
      <c r="A201"/>
      <c r="B201">
        <v>8</v>
      </c>
      <c r="C201" s="32"/>
      <c r="D201" s="33"/>
      <c r="G201" s="96">
        <f t="shared" si="2"/>
        <v>0</v>
      </c>
      <c r="H201" s="109"/>
    </row>
    <row r="202" spans="1:8" s="13" customFormat="1" ht="21" customHeight="1" x14ac:dyDescent="0.2">
      <c r="A202"/>
      <c r="B202">
        <v>9</v>
      </c>
      <c r="C202" s="32"/>
      <c r="D202" s="33"/>
      <c r="G202" s="96">
        <f t="shared" si="2"/>
        <v>0</v>
      </c>
      <c r="H202" s="109"/>
    </row>
    <row r="203" spans="1:8" s="13" customFormat="1" ht="21" customHeight="1" x14ac:dyDescent="0.2">
      <c r="A203"/>
      <c r="B203">
        <v>10</v>
      </c>
      <c r="C203" s="32"/>
      <c r="D203" s="33"/>
      <c r="G203" s="96">
        <f t="shared" si="2"/>
        <v>0</v>
      </c>
      <c r="H203" s="109"/>
    </row>
    <row r="204" spans="1:8" s="13" customFormat="1" ht="21" customHeight="1" outlineLevel="1" x14ac:dyDescent="0.2">
      <c r="A204"/>
      <c r="B204">
        <v>11</v>
      </c>
      <c r="C204" s="32"/>
      <c r="D204" s="33"/>
      <c r="G204" s="96">
        <f t="shared" si="2"/>
        <v>0</v>
      </c>
      <c r="H204" s="109"/>
    </row>
    <row r="205" spans="1:8" s="13" customFormat="1" ht="21" customHeight="1" outlineLevel="1" x14ac:dyDescent="0.2">
      <c r="A205"/>
      <c r="B205">
        <v>12</v>
      </c>
      <c r="C205" s="32"/>
      <c r="D205" s="33"/>
      <c r="G205" s="96">
        <f t="shared" si="2"/>
        <v>0</v>
      </c>
      <c r="H205" s="109"/>
    </row>
    <row r="206" spans="1:8" s="13" customFormat="1" ht="21" customHeight="1" outlineLevel="1" x14ac:dyDescent="0.2">
      <c r="A206"/>
      <c r="B206">
        <v>13</v>
      </c>
      <c r="C206" s="32"/>
      <c r="D206" s="33"/>
      <c r="G206" s="96">
        <f t="shared" si="2"/>
        <v>0</v>
      </c>
      <c r="H206" s="109"/>
    </row>
    <row r="207" spans="1:8" s="13" customFormat="1" ht="21" customHeight="1" outlineLevel="1" x14ac:dyDescent="0.2">
      <c r="A207"/>
      <c r="B207">
        <v>14</v>
      </c>
      <c r="C207" s="32"/>
      <c r="D207" s="33"/>
      <c r="G207" s="96">
        <f t="shared" si="2"/>
        <v>0</v>
      </c>
      <c r="H207" s="109"/>
    </row>
    <row r="208" spans="1:8" s="13" customFormat="1" ht="21" customHeight="1" outlineLevel="1" x14ac:dyDescent="0.2">
      <c r="A208"/>
      <c r="B208">
        <v>15</v>
      </c>
      <c r="C208" s="32"/>
      <c r="D208" s="33"/>
      <c r="G208" s="96">
        <f t="shared" si="2"/>
        <v>0</v>
      </c>
      <c r="H208" s="109"/>
    </row>
    <row r="209" spans="1:8" s="13" customFormat="1" ht="21" customHeight="1" outlineLevel="1" x14ac:dyDescent="0.2">
      <c r="A209"/>
      <c r="B209">
        <v>16</v>
      </c>
      <c r="C209" s="32"/>
      <c r="D209" s="33"/>
      <c r="G209" s="96">
        <f t="shared" si="2"/>
        <v>0</v>
      </c>
      <c r="H209" s="109"/>
    </row>
    <row r="210" spans="1:8" s="13" customFormat="1" ht="21" customHeight="1" outlineLevel="1" x14ac:dyDescent="0.2">
      <c r="A210"/>
      <c r="B210">
        <v>17</v>
      </c>
      <c r="C210" s="32"/>
      <c r="D210" s="33"/>
      <c r="G210" s="96">
        <f t="shared" si="2"/>
        <v>0</v>
      </c>
      <c r="H210" s="109"/>
    </row>
    <row r="211" spans="1:8" s="13" customFormat="1" ht="21" customHeight="1" outlineLevel="1" x14ac:dyDescent="0.2">
      <c r="A211"/>
      <c r="B211">
        <v>18</v>
      </c>
      <c r="C211" s="32"/>
      <c r="D211" s="33"/>
      <c r="G211" s="96">
        <f t="shared" si="2"/>
        <v>0</v>
      </c>
      <c r="H211" s="109"/>
    </row>
    <row r="212" spans="1:8" s="13" customFormat="1" ht="21" customHeight="1" outlineLevel="1" x14ac:dyDescent="0.2">
      <c r="A212"/>
      <c r="B212">
        <v>19</v>
      </c>
      <c r="C212" s="32"/>
      <c r="D212" s="33"/>
      <c r="G212" s="96">
        <f t="shared" si="2"/>
        <v>0</v>
      </c>
      <c r="H212" s="109"/>
    </row>
    <row r="213" spans="1:8" s="13" customFormat="1" ht="21" customHeight="1" outlineLevel="1" x14ac:dyDescent="0.2">
      <c r="A213"/>
      <c r="B213">
        <v>20</v>
      </c>
      <c r="C213" s="32"/>
      <c r="D213" s="33"/>
      <c r="G213" s="96">
        <f t="shared" si="2"/>
        <v>0</v>
      </c>
      <c r="H213" s="109"/>
    </row>
    <row r="214" spans="1:8" s="13" customFormat="1" ht="21" customHeight="1" outlineLevel="1" x14ac:dyDescent="0.2">
      <c r="A214"/>
      <c r="B214">
        <v>21</v>
      </c>
      <c r="C214" s="32"/>
      <c r="D214" s="33"/>
      <c r="G214" s="96">
        <f t="shared" si="2"/>
        <v>0</v>
      </c>
      <c r="H214" s="109"/>
    </row>
    <row r="215" spans="1:8" s="13" customFormat="1" ht="21" customHeight="1" outlineLevel="1" x14ac:dyDescent="0.2">
      <c r="A215"/>
      <c r="B215">
        <v>22</v>
      </c>
      <c r="C215" s="32"/>
      <c r="D215" s="33"/>
      <c r="G215" s="96">
        <f t="shared" si="2"/>
        <v>0</v>
      </c>
      <c r="H215" s="109"/>
    </row>
    <row r="216" spans="1:8" s="13" customFormat="1" ht="21" customHeight="1" outlineLevel="1" x14ac:dyDescent="0.2">
      <c r="A216"/>
      <c r="B216">
        <v>23</v>
      </c>
      <c r="C216" s="32"/>
      <c r="D216" s="33"/>
      <c r="G216" s="96">
        <f t="shared" si="2"/>
        <v>0</v>
      </c>
      <c r="H216" s="109"/>
    </row>
    <row r="217" spans="1:8" s="13" customFormat="1" ht="21" customHeight="1" outlineLevel="1" x14ac:dyDescent="0.2">
      <c r="A217"/>
      <c r="B217">
        <v>24</v>
      </c>
      <c r="C217" s="32"/>
      <c r="D217" s="33"/>
      <c r="G217" s="96">
        <f t="shared" si="2"/>
        <v>0</v>
      </c>
      <c r="H217" s="109"/>
    </row>
    <row r="218" spans="1:8" s="13" customFormat="1" ht="21" customHeight="1" outlineLevel="1" x14ac:dyDescent="0.2">
      <c r="A218"/>
      <c r="B218">
        <v>25</v>
      </c>
      <c r="C218" s="32"/>
      <c r="D218" s="33"/>
      <c r="G218" s="96">
        <f t="shared" si="2"/>
        <v>0</v>
      </c>
      <c r="H218" s="109"/>
    </row>
    <row r="219" spans="1:8" s="13" customFormat="1" ht="21" customHeight="1" outlineLevel="1" x14ac:dyDescent="0.2">
      <c r="A219"/>
      <c r="B219">
        <v>26</v>
      </c>
      <c r="C219" s="32"/>
      <c r="D219" s="33"/>
      <c r="G219" s="96">
        <f t="shared" si="2"/>
        <v>0</v>
      </c>
      <c r="H219" s="109"/>
    </row>
    <row r="220" spans="1:8" s="13" customFormat="1" ht="21" customHeight="1" outlineLevel="1" x14ac:dyDescent="0.2">
      <c r="A220"/>
      <c r="B220">
        <v>27</v>
      </c>
      <c r="C220" s="32"/>
      <c r="D220" s="33"/>
      <c r="G220" s="96">
        <f t="shared" si="2"/>
        <v>0</v>
      </c>
      <c r="H220" s="109"/>
    </row>
    <row r="221" spans="1:8" s="13" customFormat="1" ht="21" customHeight="1" outlineLevel="1" x14ac:dyDescent="0.2">
      <c r="A221"/>
      <c r="B221">
        <v>28</v>
      </c>
      <c r="C221" s="32"/>
      <c r="D221" s="33"/>
      <c r="G221" s="96">
        <f t="shared" si="2"/>
        <v>0</v>
      </c>
      <c r="H221" s="109"/>
    </row>
    <row r="222" spans="1:8" s="13" customFormat="1" ht="21" customHeight="1" outlineLevel="1" x14ac:dyDescent="0.2">
      <c r="A222"/>
      <c r="B222">
        <v>29</v>
      </c>
      <c r="C222" s="32"/>
      <c r="D222" s="33"/>
      <c r="G222" s="96">
        <f t="shared" si="2"/>
        <v>0</v>
      </c>
      <c r="H222" s="109"/>
    </row>
    <row r="223" spans="1:8" s="13" customFormat="1" ht="21" customHeight="1" outlineLevel="1" x14ac:dyDescent="0.2">
      <c r="A223"/>
      <c r="B223">
        <v>30</v>
      </c>
      <c r="C223" s="32"/>
      <c r="D223" s="33"/>
      <c r="G223" s="96">
        <f t="shared" si="2"/>
        <v>0</v>
      </c>
      <c r="H223" s="109"/>
    </row>
    <row r="224" spans="1:8" s="13" customFormat="1" ht="21" customHeight="1" outlineLevel="1" x14ac:dyDescent="0.2">
      <c r="A224"/>
      <c r="B224">
        <v>31</v>
      </c>
      <c r="C224" s="32"/>
      <c r="D224" s="33"/>
      <c r="G224" s="96">
        <f t="shared" si="2"/>
        <v>0</v>
      </c>
      <c r="H224" s="109"/>
    </row>
    <row r="225" spans="1:8" s="13" customFormat="1" ht="21" customHeight="1" outlineLevel="1" x14ac:dyDescent="0.2">
      <c r="A225"/>
      <c r="B225">
        <v>32</v>
      </c>
      <c r="C225" s="32"/>
      <c r="D225" s="33"/>
      <c r="G225" s="96">
        <f t="shared" si="2"/>
        <v>0</v>
      </c>
      <c r="H225" s="109"/>
    </row>
    <row r="226" spans="1:8" s="13" customFormat="1" ht="21" customHeight="1" outlineLevel="1" x14ac:dyDescent="0.2">
      <c r="A226"/>
      <c r="B226">
        <v>33</v>
      </c>
      <c r="C226" s="32"/>
      <c r="D226" s="33"/>
      <c r="G226" s="96">
        <f t="shared" si="2"/>
        <v>0</v>
      </c>
      <c r="H226" s="109"/>
    </row>
    <row r="227" spans="1:8" s="13" customFormat="1" ht="21" customHeight="1" outlineLevel="1" x14ac:dyDescent="0.2">
      <c r="A227"/>
      <c r="B227">
        <v>34</v>
      </c>
      <c r="C227" s="32"/>
      <c r="D227" s="33"/>
      <c r="G227" s="96">
        <f t="shared" si="2"/>
        <v>0</v>
      </c>
      <c r="H227" s="109"/>
    </row>
    <row r="228" spans="1:8" s="13" customFormat="1" ht="21" customHeight="1" outlineLevel="1" x14ac:dyDescent="0.2">
      <c r="A228"/>
      <c r="B228">
        <v>35</v>
      </c>
      <c r="C228" s="32"/>
      <c r="D228" s="33"/>
      <c r="G228" s="96">
        <f t="shared" si="2"/>
        <v>0</v>
      </c>
      <c r="H228" s="109"/>
    </row>
    <row r="229" spans="1:8" s="13" customFormat="1" ht="21" customHeight="1" outlineLevel="1" x14ac:dyDescent="0.2">
      <c r="A229"/>
      <c r="B229">
        <v>36</v>
      </c>
      <c r="C229" s="32"/>
      <c r="D229" s="33"/>
      <c r="G229" s="96">
        <f t="shared" si="2"/>
        <v>0</v>
      </c>
      <c r="H229" s="109"/>
    </row>
    <row r="230" spans="1:8" s="13" customFormat="1" ht="21" customHeight="1" outlineLevel="1" x14ac:dyDescent="0.2">
      <c r="A230"/>
      <c r="B230">
        <v>37</v>
      </c>
      <c r="C230" s="32"/>
      <c r="D230" s="33"/>
      <c r="G230" s="96">
        <f t="shared" si="2"/>
        <v>0</v>
      </c>
      <c r="H230" s="109"/>
    </row>
    <row r="231" spans="1:8" s="13" customFormat="1" ht="21" customHeight="1" outlineLevel="1" x14ac:dyDescent="0.2">
      <c r="A231"/>
      <c r="B231">
        <v>38</v>
      </c>
      <c r="C231" s="32"/>
      <c r="D231" s="33"/>
      <c r="G231" s="96">
        <f t="shared" si="2"/>
        <v>0</v>
      </c>
      <c r="H231" s="109"/>
    </row>
    <row r="232" spans="1:8" s="13" customFormat="1" ht="21" customHeight="1" outlineLevel="1" x14ac:dyDescent="0.2">
      <c r="A232"/>
      <c r="B232">
        <v>39</v>
      </c>
      <c r="C232" s="32"/>
      <c r="D232" s="33"/>
      <c r="G232" s="96">
        <f t="shared" si="2"/>
        <v>0</v>
      </c>
      <c r="H232" s="109"/>
    </row>
    <row r="233" spans="1:8" s="13" customFormat="1" ht="21" customHeight="1" outlineLevel="1" x14ac:dyDescent="0.2">
      <c r="A233"/>
      <c r="B233">
        <v>40</v>
      </c>
      <c r="C233" s="32"/>
      <c r="D233" s="33"/>
      <c r="G233" s="96">
        <f t="shared" si="2"/>
        <v>0</v>
      </c>
      <c r="H233" s="109"/>
    </row>
    <row r="234" spans="1:8" s="13" customFormat="1" ht="21" customHeight="1" outlineLevel="1" x14ac:dyDescent="0.2">
      <c r="A234"/>
      <c r="B234">
        <v>41</v>
      </c>
      <c r="C234" s="32"/>
      <c r="D234" s="33"/>
      <c r="G234" s="96">
        <f t="shared" si="2"/>
        <v>0</v>
      </c>
      <c r="H234" s="109"/>
    </row>
    <row r="235" spans="1:8" s="13" customFormat="1" ht="21" customHeight="1" outlineLevel="1" x14ac:dyDescent="0.2">
      <c r="A235"/>
      <c r="B235">
        <v>42</v>
      </c>
      <c r="C235" s="32"/>
      <c r="D235" s="33"/>
      <c r="G235" s="96">
        <f t="shared" si="2"/>
        <v>0</v>
      </c>
      <c r="H235" s="109"/>
    </row>
    <row r="236" spans="1:8" s="13" customFormat="1" ht="21" customHeight="1" outlineLevel="1" x14ac:dyDescent="0.2">
      <c r="A236"/>
      <c r="B236">
        <v>43</v>
      </c>
      <c r="C236" s="32"/>
      <c r="D236" s="33"/>
      <c r="G236" s="96">
        <f t="shared" si="2"/>
        <v>0</v>
      </c>
      <c r="H236" s="109"/>
    </row>
    <row r="237" spans="1:8" s="13" customFormat="1" ht="21" customHeight="1" outlineLevel="1" x14ac:dyDescent="0.2">
      <c r="A237"/>
      <c r="B237">
        <v>44</v>
      </c>
      <c r="C237" s="32"/>
      <c r="D237" s="33"/>
      <c r="G237" s="96">
        <f t="shared" si="2"/>
        <v>0</v>
      </c>
      <c r="H237" s="109"/>
    </row>
    <row r="238" spans="1:8" s="13" customFormat="1" ht="21" customHeight="1" outlineLevel="1" x14ac:dyDescent="0.2">
      <c r="A238"/>
      <c r="B238">
        <v>45</v>
      </c>
      <c r="C238" s="32"/>
      <c r="D238" s="33"/>
      <c r="G238" s="96">
        <f t="shared" si="2"/>
        <v>0</v>
      </c>
      <c r="H238" s="109"/>
    </row>
    <row r="239" spans="1:8" s="13" customFormat="1" ht="21" customHeight="1" outlineLevel="1" x14ac:dyDescent="0.2">
      <c r="A239"/>
      <c r="B239">
        <v>46</v>
      </c>
      <c r="C239" s="32"/>
      <c r="D239" s="33"/>
      <c r="G239" s="96">
        <f t="shared" si="2"/>
        <v>0</v>
      </c>
      <c r="H239" s="109"/>
    </row>
    <row r="240" spans="1:8" s="13" customFormat="1" ht="21" customHeight="1" outlineLevel="1" x14ac:dyDescent="0.2">
      <c r="A240"/>
      <c r="B240">
        <v>47</v>
      </c>
      <c r="C240" s="32"/>
      <c r="D240" s="33"/>
      <c r="G240" s="96">
        <f t="shared" si="2"/>
        <v>0</v>
      </c>
      <c r="H240" s="109"/>
    </row>
    <row r="241" spans="1:9" s="13" customFormat="1" ht="21" customHeight="1" outlineLevel="1" x14ac:dyDescent="0.2">
      <c r="A241"/>
      <c r="B241">
        <v>48</v>
      </c>
      <c r="C241" s="32"/>
      <c r="D241" s="33"/>
      <c r="G241" s="96">
        <f t="shared" si="2"/>
        <v>0</v>
      </c>
      <c r="H241" s="109"/>
    </row>
    <row r="242" spans="1:9" s="13" customFormat="1" ht="21" customHeight="1" outlineLevel="1" x14ac:dyDescent="0.2">
      <c r="A242"/>
      <c r="B242">
        <v>49</v>
      </c>
      <c r="C242" s="32"/>
      <c r="D242" s="33"/>
      <c r="G242" s="96">
        <f t="shared" si="2"/>
        <v>0</v>
      </c>
      <c r="H242" s="109"/>
    </row>
    <row r="243" spans="1:9" s="13" customFormat="1" ht="21" customHeight="1" outlineLevel="1" x14ac:dyDescent="0.2">
      <c r="A243"/>
      <c r="B243">
        <v>50</v>
      </c>
      <c r="C243" s="34"/>
      <c r="D243" s="35"/>
      <c r="G243" s="96">
        <f t="shared" si="2"/>
        <v>0</v>
      </c>
      <c r="H243" s="109"/>
    </row>
    <row r="244" spans="1:9" s="13" customFormat="1" x14ac:dyDescent="0.2">
      <c r="A244"/>
      <c r="B244"/>
      <c r="C244" s="55" t="s">
        <v>52</v>
      </c>
      <c r="D244" s="7"/>
      <c r="G244" s="96"/>
      <c r="H244" s="109">
        <f>SUM(G194:G243)</f>
        <v>0</v>
      </c>
      <c r="I244" s="13" t="s">
        <v>93</v>
      </c>
    </row>
    <row r="245" spans="1:9" s="13" customFormat="1" x14ac:dyDescent="0.2">
      <c r="A245"/>
      <c r="B245"/>
      <c r="C245" s="2" t="s">
        <v>90</v>
      </c>
      <c r="D245"/>
      <c r="G245" s="96"/>
      <c r="H245" s="109"/>
    </row>
    <row r="246" spans="1:9" s="13" customFormat="1" x14ac:dyDescent="0.2">
      <c r="A246"/>
      <c r="B246"/>
      <c r="C246" s="2"/>
      <c r="D246"/>
      <c r="G246" s="96"/>
      <c r="H246" s="109"/>
    </row>
    <row r="247" spans="1:9" s="11" customFormat="1" ht="21" customHeight="1" x14ac:dyDescent="0.2">
      <c r="C247" s="79" t="s">
        <v>69</v>
      </c>
      <c r="D247" s="80">
        <f>SUM(D194:D243,D137:D186,D81:D130)</f>
        <v>0</v>
      </c>
      <c r="E247" s="70"/>
      <c r="G247" s="112">
        <f>IF(D247=0,0,IF(D247&gt;=(F18/100*30),500,0))</f>
        <v>0</v>
      </c>
      <c r="H247" s="80"/>
      <c r="I247" s="11" t="s">
        <v>101</v>
      </c>
    </row>
    <row r="248" spans="1:9" s="13" customFormat="1" ht="13.5" thickBot="1" x14ac:dyDescent="0.25">
      <c r="A248"/>
      <c r="B248"/>
      <c r="C248" s="2"/>
      <c r="D248"/>
      <c r="G248" s="96"/>
      <c r="H248" s="109"/>
    </row>
    <row r="249" spans="1:9" s="13" customFormat="1" ht="36" customHeight="1" thickBot="1" x14ac:dyDescent="0.25">
      <c r="A249" s="8" t="s">
        <v>63</v>
      </c>
      <c r="B249"/>
      <c r="C249" s="135" t="s">
        <v>109</v>
      </c>
      <c r="D249" s="136"/>
      <c r="G249" s="96"/>
      <c r="H249" s="109"/>
    </row>
    <row r="250" spans="1:9" x14ac:dyDescent="0.2">
      <c r="C250" t="s">
        <v>95</v>
      </c>
      <c r="G250" s="94"/>
      <c r="H250" s="72"/>
    </row>
    <row r="251" spans="1:9" s="13" customFormat="1" x14ac:dyDescent="0.2">
      <c r="A251"/>
      <c r="B251"/>
      <c r="C251" s="15" t="s">
        <v>9</v>
      </c>
      <c r="D251" s="16" t="s">
        <v>10</v>
      </c>
      <c r="G251" s="96"/>
      <c r="H251" s="109"/>
    </row>
    <row r="252" spans="1:9" s="13" customFormat="1" x14ac:dyDescent="0.2">
      <c r="A252"/>
      <c r="B252"/>
      <c r="C252" s="64" t="s">
        <v>83</v>
      </c>
      <c r="D252" s="65">
        <v>20</v>
      </c>
      <c r="G252" s="96"/>
      <c r="H252" s="109"/>
    </row>
    <row r="253" spans="1:9" s="13" customFormat="1" ht="21" customHeight="1" x14ac:dyDescent="0.2">
      <c r="A253"/>
      <c r="B253">
        <v>1</v>
      </c>
      <c r="C253" s="32"/>
      <c r="D253" s="33"/>
      <c r="G253" s="96"/>
      <c r="H253" s="109"/>
    </row>
    <row r="254" spans="1:9" s="13" customFormat="1" ht="21" customHeight="1" x14ac:dyDescent="0.2">
      <c r="A254"/>
      <c r="B254">
        <v>2</v>
      </c>
      <c r="C254" s="32"/>
      <c r="D254" s="33"/>
      <c r="G254" s="96"/>
      <c r="H254" s="109"/>
    </row>
    <row r="255" spans="1:9" s="13" customFormat="1" ht="21" customHeight="1" x14ac:dyDescent="0.2">
      <c r="A255"/>
      <c r="B255">
        <v>3</v>
      </c>
      <c r="C255" s="32"/>
      <c r="D255" s="33"/>
      <c r="G255" s="96"/>
      <c r="H255" s="109"/>
    </row>
    <row r="256" spans="1:9" s="13" customFormat="1" ht="21" customHeight="1" x14ac:dyDescent="0.2">
      <c r="A256"/>
      <c r="B256">
        <v>4</v>
      </c>
      <c r="C256" s="32"/>
      <c r="D256" s="33"/>
      <c r="G256" s="96"/>
      <c r="H256" s="109"/>
    </row>
    <row r="257" spans="1:8" s="13" customFormat="1" ht="21" customHeight="1" x14ac:dyDescent="0.2">
      <c r="A257"/>
      <c r="B257">
        <v>5</v>
      </c>
      <c r="C257" s="34"/>
      <c r="D257" s="36"/>
      <c r="G257" s="96"/>
      <c r="H257" s="109"/>
    </row>
    <row r="258" spans="1:8" s="13" customFormat="1" x14ac:dyDescent="0.2">
      <c r="A258"/>
      <c r="B258"/>
      <c r="C258" s="2" t="s">
        <v>90</v>
      </c>
      <c r="D258"/>
      <c r="G258" s="96"/>
      <c r="H258" s="109"/>
    </row>
    <row r="259" spans="1:8" s="13" customFormat="1" x14ac:dyDescent="0.2">
      <c r="A259"/>
      <c r="B259"/>
      <c r="C259" s="2"/>
      <c r="D259"/>
      <c r="G259" s="96"/>
      <c r="H259" s="109"/>
    </row>
    <row r="260" spans="1:8" s="13" customFormat="1" x14ac:dyDescent="0.2">
      <c r="A260"/>
      <c r="B260"/>
      <c r="C260" s="2"/>
      <c r="D260"/>
      <c r="G260" s="96"/>
      <c r="H260" s="109"/>
    </row>
    <row r="261" spans="1:8" s="13" customFormat="1" x14ac:dyDescent="0.2">
      <c r="A261"/>
      <c r="B261"/>
      <c r="C261" s="3"/>
      <c r="D261"/>
      <c r="G261" s="96"/>
      <c r="H261" s="109"/>
    </row>
    <row r="262" spans="1:8" s="13" customFormat="1" x14ac:dyDescent="0.2">
      <c r="A262" s="59" t="s">
        <v>62</v>
      </c>
      <c r="B262" s="2"/>
      <c r="C262"/>
      <c r="D262"/>
      <c r="G262" s="96"/>
      <c r="H262" s="109"/>
    </row>
    <row r="263" spans="1:8" s="13" customFormat="1" ht="13.5" thickBot="1" x14ac:dyDescent="0.25">
      <c r="A263"/>
      <c r="B263"/>
      <c r="C263" s="4"/>
      <c r="D263"/>
      <c r="G263" s="96"/>
      <c r="H263" s="109"/>
    </row>
    <row r="264" spans="1:8" s="13" customFormat="1" ht="15.75" thickBot="1" x14ac:dyDescent="0.25">
      <c r="A264"/>
      <c r="B264"/>
      <c r="C264" s="132" t="s">
        <v>8</v>
      </c>
      <c r="D264" s="133"/>
      <c r="G264" s="96"/>
      <c r="H264" s="109"/>
    </row>
    <row r="265" spans="1:8" s="13" customFormat="1" x14ac:dyDescent="0.2">
      <c r="A265"/>
      <c r="B265"/>
      <c r="C265" s="4"/>
      <c r="D265"/>
      <c r="G265" s="96"/>
      <c r="H265" s="109"/>
    </row>
    <row r="266" spans="1:8" s="13" customFormat="1" x14ac:dyDescent="0.2">
      <c r="A266"/>
      <c r="B266"/>
      <c r="C266" s="15" t="s">
        <v>9</v>
      </c>
      <c r="D266" s="16" t="s">
        <v>10</v>
      </c>
      <c r="G266" s="96"/>
      <c r="H266" s="109"/>
    </row>
    <row r="267" spans="1:8" s="13" customFormat="1" ht="21" customHeight="1" x14ac:dyDescent="0.2">
      <c r="A267"/>
      <c r="B267">
        <v>1</v>
      </c>
      <c r="C267" s="30"/>
      <c r="D267" s="31"/>
      <c r="G267" s="96">
        <f>IF(C267&gt;0,75,0)</f>
        <v>0</v>
      </c>
      <c r="H267" s="109"/>
    </row>
    <row r="268" spans="1:8" s="13" customFormat="1" ht="21" customHeight="1" x14ac:dyDescent="0.2">
      <c r="A268"/>
      <c r="B268">
        <v>2</v>
      </c>
      <c r="C268" s="32"/>
      <c r="D268" s="33"/>
      <c r="G268" s="96">
        <f t="shared" ref="G268:G281" si="3">IF(C268&gt;0,75,0)</f>
        <v>0</v>
      </c>
      <c r="H268" s="109"/>
    </row>
    <row r="269" spans="1:8" s="13" customFormat="1" ht="21" customHeight="1" x14ac:dyDescent="0.2">
      <c r="A269"/>
      <c r="B269">
        <v>3</v>
      </c>
      <c r="C269" s="32"/>
      <c r="D269" s="33"/>
      <c r="G269" s="96">
        <f t="shared" si="3"/>
        <v>0</v>
      </c>
      <c r="H269" s="109"/>
    </row>
    <row r="270" spans="1:8" s="13" customFormat="1" ht="21" customHeight="1" x14ac:dyDescent="0.2">
      <c r="A270"/>
      <c r="B270">
        <v>4</v>
      </c>
      <c r="C270" s="32"/>
      <c r="D270" s="33"/>
      <c r="G270" s="96">
        <f t="shared" si="3"/>
        <v>0</v>
      </c>
      <c r="H270" s="109"/>
    </row>
    <row r="271" spans="1:8" s="13" customFormat="1" ht="21" customHeight="1" x14ac:dyDescent="0.2">
      <c r="A271"/>
      <c r="B271">
        <v>5</v>
      </c>
      <c r="C271" s="32"/>
      <c r="D271" s="33"/>
      <c r="G271" s="96">
        <f t="shared" si="3"/>
        <v>0</v>
      </c>
      <c r="H271" s="109"/>
    </row>
    <row r="272" spans="1:8" s="13" customFormat="1" ht="21" customHeight="1" outlineLevel="1" x14ac:dyDescent="0.2">
      <c r="A272"/>
      <c r="B272">
        <v>6</v>
      </c>
      <c r="C272" s="32"/>
      <c r="D272" s="33"/>
      <c r="G272" s="96">
        <f t="shared" si="3"/>
        <v>0</v>
      </c>
      <c r="H272" s="109"/>
    </row>
    <row r="273" spans="1:9" s="13" customFormat="1" ht="21" customHeight="1" outlineLevel="1" x14ac:dyDescent="0.2">
      <c r="A273"/>
      <c r="B273">
        <v>7</v>
      </c>
      <c r="C273" s="32"/>
      <c r="D273" s="37"/>
      <c r="G273" s="96">
        <f t="shared" si="3"/>
        <v>0</v>
      </c>
      <c r="H273" s="109"/>
    </row>
    <row r="274" spans="1:9" s="13" customFormat="1" ht="21" customHeight="1" outlineLevel="1" x14ac:dyDescent="0.2">
      <c r="A274"/>
      <c r="B274">
        <v>8</v>
      </c>
      <c r="C274" s="32"/>
      <c r="D274" s="33"/>
      <c r="G274" s="96">
        <f t="shared" si="3"/>
        <v>0</v>
      </c>
      <c r="H274" s="109"/>
    </row>
    <row r="275" spans="1:9" s="13" customFormat="1" ht="21" customHeight="1" outlineLevel="1" x14ac:dyDescent="0.2">
      <c r="A275"/>
      <c r="B275">
        <v>9</v>
      </c>
      <c r="C275" s="32"/>
      <c r="D275" s="37"/>
      <c r="G275" s="96">
        <f t="shared" si="3"/>
        <v>0</v>
      </c>
      <c r="H275" s="109"/>
    </row>
    <row r="276" spans="1:9" s="13" customFormat="1" ht="21" customHeight="1" outlineLevel="1" x14ac:dyDescent="0.2">
      <c r="A276"/>
      <c r="B276">
        <v>10</v>
      </c>
      <c r="C276" s="32"/>
      <c r="D276" s="33"/>
      <c r="G276" s="96">
        <f t="shared" si="3"/>
        <v>0</v>
      </c>
      <c r="H276" s="109"/>
    </row>
    <row r="277" spans="1:9" s="13" customFormat="1" ht="21" customHeight="1" outlineLevel="1" x14ac:dyDescent="0.2">
      <c r="A277"/>
      <c r="B277">
        <v>11</v>
      </c>
      <c r="C277" s="32"/>
      <c r="D277" s="37"/>
      <c r="G277" s="96">
        <f t="shared" si="3"/>
        <v>0</v>
      </c>
      <c r="H277" s="109"/>
    </row>
    <row r="278" spans="1:9" s="13" customFormat="1" ht="21" customHeight="1" outlineLevel="1" x14ac:dyDescent="0.2">
      <c r="A278"/>
      <c r="B278">
        <v>12</v>
      </c>
      <c r="C278" s="32"/>
      <c r="D278" s="33"/>
      <c r="G278" s="96">
        <f t="shared" si="3"/>
        <v>0</v>
      </c>
      <c r="H278" s="109"/>
    </row>
    <row r="279" spans="1:9" s="13" customFormat="1" ht="21" customHeight="1" outlineLevel="1" x14ac:dyDescent="0.2">
      <c r="A279"/>
      <c r="B279">
        <v>13</v>
      </c>
      <c r="C279" s="32"/>
      <c r="D279" s="37"/>
      <c r="G279" s="96">
        <f t="shared" si="3"/>
        <v>0</v>
      </c>
      <c r="H279" s="109"/>
    </row>
    <row r="280" spans="1:9" s="13" customFormat="1" ht="21" customHeight="1" outlineLevel="1" x14ac:dyDescent="0.2">
      <c r="A280"/>
      <c r="B280">
        <v>14</v>
      </c>
      <c r="C280" s="32"/>
      <c r="D280" s="37"/>
      <c r="G280" s="96">
        <f t="shared" si="3"/>
        <v>0</v>
      </c>
      <c r="H280" s="109"/>
    </row>
    <row r="281" spans="1:9" s="13" customFormat="1" ht="21" customHeight="1" outlineLevel="1" x14ac:dyDescent="0.2">
      <c r="A281"/>
      <c r="B281">
        <v>15</v>
      </c>
      <c r="C281" s="38"/>
      <c r="D281" s="39"/>
      <c r="G281" s="96">
        <f t="shared" si="3"/>
        <v>0</v>
      </c>
      <c r="H281" s="109"/>
    </row>
    <row r="282" spans="1:9" s="13" customFormat="1" x14ac:dyDescent="0.2">
      <c r="A282"/>
      <c r="B282"/>
      <c r="C282" s="55" t="s">
        <v>52</v>
      </c>
      <c r="D282" s="7"/>
      <c r="G282" s="96"/>
      <c r="H282" s="109">
        <f>SUM(G267:G281)</f>
        <v>0</v>
      </c>
      <c r="I282" s="13" t="s">
        <v>93</v>
      </c>
    </row>
    <row r="283" spans="1:9" s="13" customFormat="1" x14ac:dyDescent="0.2">
      <c r="A283"/>
      <c r="B283"/>
      <c r="C283" s="4"/>
      <c r="D283"/>
      <c r="G283" s="96"/>
      <c r="H283" s="109"/>
    </row>
    <row r="284" spans="1:9" s="13" customFormat="1" ht="13.5" thickBot="1" x14ac:dyDescent="0.25">
      <c r="A284"/>
      <c r="B284"/>
      <c r="C284" s="4"/>
      <c r="D284"/>
      <c r="G284" s="96"/>
      <c r="H284" s="109"/>
    </row>
    <row r="285" spans="1:9" s="13" customFormat="1" ht="35.25" customHeight="1" thickBot="1" x14ac:dyDescent="0.25">
      <c r="A285"/>
      <c r="B285"/>
      <c r="C285" s="137" t="s">
        <v>75</v>
      </c>
      <c r="D285" s="138"/>
      <c r="G285" s="96"/>
      <c r="H285" s="109"/>
    </row>
    <row r="286" spans="1:9" s="13" customFormat="1" x14ac:dyDescent="0.2">
      <c r="A286"/>
      <c r="B286"/>
      <c r="C286" s="4"/>
      <c r="D286"/>
      <c r="G286" s="96"/>
      <c r="H286" s="109"/>
    </row>
    <row r="287" spans="1:9" s="13" customFormat="1" x14ac:dyDescent="0.2">
      <c r="A287"/>
      <c r="B287"/>
      <c r="C287" s="15" t="s">
        <v>9</v>
      </c>
      <c r="D287" s="16" t="s">
        <v>10</v>
      </c>
      <c r="G287" s="96"/>
      <c r="H287" s="109"/>
    </row>
    <row r="288" spans="1:9" s="13" customFormat="1" ht="21" customHeight="1" x14ac:dyDescent="0.2">
      <c r="A288"/>
      <c r="B288">
        <v>1</v>
      </c>
      <c r="C288" s="30"/>
      <c r="D288" s="31"/>
      <c r="G288" s="96">
        <f>IF(C288&gt;0,300,0)</f>
        <v>0</v>
      </c>
      <c r="H288" s="109"/>
    </row>
    <row r="289" spans="1:9" s="13" customFormat="1" ht="21" customHeight="1" x14ac:dyDescent="0.2">
      <c r="A289"/>
      <c r="B289">
        <v>2</v>
      </c>
      <c r="C289" s="32"/>
      <c r="D289" s="33"/>
      <c r="G289" s="96">
        <f t="shared" ref="G289:G302" si="4">IF(C289&gt;0,300,0)</f>
        <v>0</v>
      </c>
      <c r="H289" s="109"/>
    </row>
    <row r="290" spans="1:9" s="13" customFormat="1" ht="21" customHeight="1" x14ac:dyDescent="0.2">
      <c r="A290"/>
      <c r="B290">
        <v>3</v>
      </c>
      <c r="C290" s="32"/>
      <c r="D290" s="33"/>
      <c r="G290" s="96">
        <f t="shared" si="4"/>
        <v>0</v>
      </c>
      <c r="H290" s="109"/>
    </row>
    <row r="291" spans="1:9" s="13" customFormat="1" ht="21" customHeight="1" x14ac:dyDescent="0.2">
      <c r="A291"/>
      <c r="B291">
        <v>4</v>
      </c>
      <c r="C291" s="32"/>
      <c r="D291" s="33"/>
      <c r="G291" s="96">
        <f t="shared" si="4"/>
        <v>0</v>
      </c>
      <c r="H291" s="109"/>
    </row>
    <row r="292" spans="1:9" s="13" customFormat="1" ht="21" customHeight="1" x14ac:dyDescent="0.2">
      <c r="A292"/>
      <c r="B292">
        <v>5</v>
      </c>
      <c r="C292" s="32"/>
      <c r="D292" s="33"/>
      <c r="G292" s="96">
        <f t="shared" si="4"/>
        <v>0</v>
      </c>
      <c r="H292" s="109"/>
    </row>
    <row r="293" spans="1:9" s="13" customFormat="1" ht="21" customHeight="1" outlineLevel="1" x14ac:dyDescent="0.2">
      <c r="A293"/>
      <c r="B293">
        <v>6</v>
      </c>
      <c r="C293" s="32"/>
      <c r="D293" s="33"/>
      <c r="G293" s="96">
        <f t="shared" si="4"/>
        <v>0</v>
      </c>
      <c r="H293" s="109"/>
    </row>
    <row r="294" spans="1:9" s="13" customFormat="1" ht="21" customHeight="1" outlineLevel="1" x14ac:dyDescent="0.2">
      <c r="A294"/>
      <c r="B294">
        <v>7</v>
      </c>
      <c r="C294" s="32"/>
      <c r="D294" s="37"/>
      <c r="G294" s="96">
        <f t="shared" si="4"/>
        <v>0</v>
      </c>
      <c r="H294" s="109"/>
    </row>
    <row r="295" spans="1:9" s="13" customFormat="1" ht="21" customHeight="1" outlineLevel="1" x14ac:dyDescent="0.2">
      <c r="A295"/>
      <c r="B295">
        <v>8</v>
      </c>
      <c r="C295" s="32"/>
      <c r="D295" s="33"/>
      <c r="G295" s="96">
        <f t="shared" si="4"/>
        <v>0</v>
      </c>
      <c r="H295" s="109"/>
    </row>
    <row r="296" spans="1:9" s="13" customFormat="1" ht="21" customHeight="1" outlineLevel="1" x14ac:dyDescent="0.2">
      <c r="A296"/>
      <c r="B296">
        <v>9</v>
      </c>
      <c r="C296" s="32"/>
      <c r="D296" s="37"/>
      <c r="G296" s="96">
        <f t="shared" si="4"/>
        <v>0</v>
      </c>
      <c r="H296" s="109"/>
    </row>
    <row r="297" spans="1:9" s="13" customFormat="1" ht="21" customHeight="1" outlineLevel="1" x14ac:dyDescent="0.2">
      <c r="A297"/>
      <c r="B297">
        <v>10</v>
      </c>
      <c r="C297" s="32"/>
      <c r="D297" s="33"/>
      <c r="G297" s="96">
        <f t="shared" si="4"/>
        <v>0</v>
      </c>
      <c r="H297" s="109"/>
    </row>
    <row r="298" spans="1:9" s="13" customFormat="1" ht="21" customHeight="1" outlineLevel="1" x14ac:dyDescent="0.2">
      <c r="A298"/>
      <c r="B298">
        <v>11</v>
      </c>
      <c r="C298" s="32"/>
      <c r="D298" s="37"/>
      <c r="G298" s="96">
        <f t="shared" si="4"/>
        <v>0</v>
      </c>
      <c r="H298" s="109"/>
    </row>
    <row r="299" spans="1:9" s="13" customFormat="1" ht="21" customHeight="1" outlineLevel="1" x14ac:dyDescent="0.2">
      <c r="A299"/>
      <c r="B299">
        <v>12</v>
      </c>
      <c r="C299" s="32"/>
      <c r="D299" s="33"/>
      <c r="G299" s="96">
        <f t="shared" si="4"/>
        <v>0</v>
      </c>
      <c r="H299" s="109"/>
    </row>
    <row r="300" spans="1:9" s="13" customFormat="1" ht="21" customHeight="1" outlineLevel="1" x14ac:dyDescent="0.2">
      <c r="A300"/>
      <c r="B300">
        <v>13</v>
      </c>
      <c r="C300" s="32"/>
      <c r="D300" s="37"/>
      <c r="G300" s="96">
        <f t="shared" si="4"/>
        <v>0</v>
      </c>
      <c r="H300" s="109"/>
    </row>
    <row r="301" spans="1:9" s="13" customFormat="1" ht="21" customHeight="1" outlineLevel="1" x14ac:dyDescent="0.2">
      <c r="A301"/>
      <c r="B301">
        <v>14</v>
      </c>
      <c r="C301" s="32"/>
      <c r="D301" s="37"/>
      <c r="G301" s="96">
        <f t="shared" si="4"/>
        <v>0</v>
      </c>
      <c r="H301" s="109"/>
    </row>
    <row r="302" spans="1:9" s="13" customFormat="1" ht="21" customHeight="1" outlineLevel="1" x14ac:dyDescent="0.2">
      <c r="A302"/>
      <c r="B302">
        <v>15</v>
      </c>
      <c r="C302" s="38"/>
      <c r="D302" s="39"/>
      <c r="G302" s="96">
        <f t="shared" si="4"/>
        <v>0</v>
      </c>
      <c r="H302" s="109"/>
    </row>
    <row r="303" spans="1:9" s="13" customFormat="1" x14ac:dyDescent="0.2">
      <c r="A303"/>
      <c r="B303"/>
      <c r="C303" s="55" t="s">
        <v>52</v>
      </c>
      <c r="D303" s="7"/>
      <c r="G303" s="96"/>
      <c r="H303" s="109">
        <f>SUM(G288:G302)</f>
        <v>0</v>
      </c>
      <c r="I303" s="13" t="s">
        <v>93</v>
      </c>
    </row>
    <row r="304" spans="1:9" s="13" customFormat="1" ht="17.25" customHeight="1" x14ac:dyDescent="0.2">
      <c r="A304"/>
      <c r="B304"/>
      <c r="C304" s="3"/>
      <c r="D304"/>
      <c r="G304" s="96"/>
      <c r="H304" s="109"/>
    </row>
    <row r="305" spans="1:8" s="13" customFormat="1" ht="13.5" thickBot="1" x14ac:dyDescent="0.25">
      <c r="A305"/>
      <c r="B305"/>
      <c r="C305" s="4" t="s">
        <v>12</v>
      </c>
      <c r="D305"/>
      <c r="G305" s="96"/>
      <c r="H305" s="109"/>
    </row>
    <row r="306" spans="1:8" s="13" customFormat="1" ht="15.75" thickBot="1" x14ac:dyDescent="0.25">
      <c r="A306"/>
      <c r="B306"/>
      <c r="C306" s="134" t="s">
        <v>76</v>
      </c>
      <c r="D306" s="133"/>
      <c r="G306" s="96"/>
      <c r="H306" s="109"/>
    </row>
    <row r="307" spans="1:8" s="13" customFormat="1" x14ac:dyDescent="0.2">
      <c r="A307"/>
      <c r="B307"/>
      <c r="C307" s="4"/>
      <c r="D307"/>
      <c r="G307" s="96"/>
      <c r="H307" s="109"/>
    </row>
    <row r="308" spans="1:8" s="13" customFormat="1" x14ac:dyDescent="0.2">
      <c r="A308"/>
      <c r="B308"/>
      <c r="C308" s="15" t="s">
        <v>9</v>
      </c>
      <c r="D308" s="16" t="s">
        <v>10</v>
      </c>
      <c r="G308" s="96"/>
      <c r="H308" s="109"/>
    </row>
    <row r="309" spans="1:8" s="13" customFormat="1" ht="21" customHeight="1" x14ac:dyDescent="0.2">
      <c r="A309"/>
      <c r="B309">
        <v>1</v>
      </c>
      <c r="C309" s="30"/>
      <c r="D309" s="31"/>
      <c r="G309" s="96">
        <f>IF(C309&gt;0,750,0)</f>
        <v>0</v>
      </c>
      <c r="H309" s="109"/>
    </row>
    <row r="310" spans="1:8" s="13" customFormat="1" ht="21" customHeight="1" x14ac:dyDescent="0.2">
      <c r="A310"/>
      <c r="B310">
        <v>2</v>
      </c>
      <c r="C310" s="32"/>
      <c r="D310" s="33"/>
      <c r="G310" s="96">
        <f t="shared" ref="G310:G323" si="5">IF(C310&gt;0,750,0)</f>
        <v>0</v>
      </c>
      <c r="H310" s="109"/>
    </row>
    <row r="311" spans="1:8" s="13" customFormat="1" ht="21" customHeight="1" x14ac:dyDescent="0.2">
      <c r="A311"/>
      <c r="B311">
        <v>3</v>
      </c>
      <c r="C311" s="32"/>
      <c r="D311" s="33"/>
      <c r="G311" s="96">
        <f t="shared" si="5"/>
        <v>0</v>
      </c>
      <c r="H311" s="109"/>
    </row>
    <row r="312" spans="1:8" s="13" customFormat="1" ht="21" customHeight="1" x14ac:dyDescent="0.2">
      <c r="A312"/>
      <c r="B312">
        <v>4</v>
      </c>
      <c r="C312" s="32"/>
      <c r="D312" s="33"/>
      <c r="G312" s="96">
        <f t="shared" si="5"/>
        <v>0</v>
      </c>
      <c r="H312" s="109"/>
    </row>
    <row r="313" spans="1:8" s="13" customFormat="1" ht="21" customHeight="1" x14ac:dyDescent="0.2">
      <c r="A313"/>
      <c r="B313">
        <v>5</v>
      </c>
      <c r="C313" s="32"/>
      <c r="D313" s="33"/>
      <c r="G313" s="96">
        <f t="shared" si="5"/>
        <v>0</v>
      </c>
      <c r="H313" s="109"/>
    </row>
    <row r="314" spans="1:8" s="13" customFormat="1" ht="21" customHeight="1" outlineLevel="1" x14ac:dyDescent="0.2">
      <c r="A314"/>
      <c r="B314">
        <v>6</v>
      </c>
      <c r="C314" s="32"/>
      <c r="D314" s="33"/>
      <c r="G314" s="96">
        <f t="shared" si="5"/>
        <v>0</v>
      </c>
      <c r="H314" s="109"/>
    </row>
    <row r="315" spans="1:8" s="13" customFormat="1" ht="21" customHeight="1" outlineLevel="1" x14ac:dyDescent="0.2">
      <c r="A315"/>
      <c r="B315">
        <v>7</v>
      </c>
      <c r="C315" s="32"/>
      <c r="D315" s="37"/>
      <c r="G315" s="96">
        <f t="shared" si="5"/>
        <v>0</v>
      </c>
      <c r="H315" s="109"/>
    </row>
    <row r="316" spans="1:8" s="13" customFormat="1" ht="21" customHeight="1" outlineLevel="1" x14ac:dyDescent="0.2">
      <c r="A316"/>
      <c r="B316">
        <v>8</v>
      </c>
      <c r="C316" s="32"/>
      <c r="D316" s="33"/>
      <c r="G316" s="96">
        <f t="shared" si="5"/>
        <v>0</v>
      </c>
      <c r="H316" s="109"/>
    </row>
    <row r="317" spans="1:8" s="13" customFormat="1" ht="21" customHeight="1" outlineLevel="1" x14ac:dyDescent="0.2">
      <c r="A317"/>
      <c r="B317">
        <v>9</v>
      </c>
      <c r="C317" s="32"/>
      <c r="D317" s="37"/>
      <c r="G317" s="96">
        <f t="shared" si="5"/>
        <v>0</v>
      </c>
      <c r="H317" s="109"/>
    </row>
    <row r="318" spans="1:8" s="13" customFormat="1" ht="21" customHeight="1" outlineLevel="1" x14ac:dyDescent="0.2">
      <c r="A318"/>
      <c r="B318">
        <v>10</v>
      </c>
      <c r="C318" s="32"/>
      <c r="D318" s="33"/>
      <c r="G318" s="96">
        <f t="shared" si="5"/>
        <v>0</v>
      </c>
      <c r="H318" s="109"/>
    </row>
    <row r="319" spans="1:8" s="13" customFormat="1" ht="21" customHeight="1" outlineLevel="1" x14ac:dyDescent="0.2">
      <c r="A319"/>
      <c r="B319">
        <v>11</v>
      </c>
      <c r="C319" s="32"/>
      <c r="D319" s="37"/>
      <c r="G319" s="96">
        <f t="shared" si="5"/>
        <v>0</v>
      </c>
      <c r="H319" s="109"/>
    </row>
    <row r="320" spans="1:8" s="13" customFormat="1" ht="21" customHeight="1" outlineLevel="1" x14ac:dyDescent="0.2">
      <c r="A320"/>
      <c r="B320">
        <v>12</v>
      </c>
      <c r="C320" s="32"/>
      <c r="D320" s="33"/>
      <c r="G320" s="96">
        <f t="shared" si="5"/>
        <v>0</v>
      </c>
      <c r="H320" s="109"/>
    </row>
    <row r="321" spans="1:9" s="13" customFormat="1" ht="21" customHeight="1" outlineLevel="1" x14ac:dyDescent="0.2">
      <c r="A321"/>
      <c r="B321">
        <v>13</v>
      </c>
      <c r="C321" s="32"/>
      <c r="D321" s="37"/>
      <c r="G321" s="96">
        <f t="shared" si="5"/>
        <v>0</v>
      </c>
      <c r="H321" s="109"/>
    </row>
    <row r="322" spans="1:9" s="13" customFormat="1" ht="21" customHeight="1" outlineLevel="1" x14ac:dyDescent="0.2">
      <c r="A322"/>
      <c r="B322">
        <v>14</v>
      </c>
      <c r="C322" s="32"/>
      <c r="D322" s="37"/>
      <c r="G322" s="96">
        <f t="shared" si="5"/>
        <v>0</v>
      </c>
      <c r="H322" s="109"/>
    </row>
    <row r="323" spans="1:9" s="13" customFormat="1" ht="21" customHeight="1" outlineLevel="1" x14ac:dyDescent="0.2">
      <c r="A323"/>
      <c r="B323">
        <v>15</v>
      </c>
      <c r="C323" s="38"/>
      <c r="D323" s="39"/>
      <c r="G323" s="96">
        <f t="shared" si="5"/>
        <v>0</v>
      </c>
      <c r="H323" s="109"/>
    </row>
    <row r="324" spans="1:9" s="13" customFormat="1" x14ac:dyDescent="0.2">
      <c r="A324"/>
      <c r="B324"/>
      <c r="C324" s="55" t="s">
        <v>52</v>
      </c>
      <c r="D324" s="7"/>
      <c r="G324" s="96"/>
      <c r="H324" s="109">
        <f>SUM(G309:G323)</f>
        <v>0</v>
      </c>
      <c r="I324" s="13" t="s">
        <v>93</v>
      </c>
    </row>
    <row r="325" spans="1:9" s="13" customFormat="1" ht="19.5" customHeight="1" x14ac:dyDescent="0.2">
      <c r="A325"/>
      <c r="B325"/>
      <c r="C325" s="2" t="s">
        <v>90</v>
      </c>
      <c r="D325"/>
      <c r="G325" s="112">
        <f>IF(F18=0,0,IF(SUM(D309:D323,D288:D302,D194:D243,D137:D186)&gt;=(F18/100*60),2000,IF(SUM(D309:D323,D288:D302,D194:D243,D137:D186)&gt;=(F18/100*30),1000,IF(SUM(D309:D323,D288:D302,D194:D243,D137:D186)&lt;(F18/100*30)=0,0))))</f>
        <v>0</v>
      </c>
      <c r="H325" s="109"/>
      <c r="I325" s="57" t="s">
        <v>102</v>
      </c>
    </row>
    <row r="326" spans="1:9" s="13" customFormat="1" x14ac:dyDescent="0.2">
      <c r="A326"/>
      <c r="B326"/>
      <c r="C326" s="5" t="s">
        <v>7</v>
      </c>
      <c r="D326"/>
      <c r="G326" s="96"/>
      <c r="H326" s="109"/>
    </row>
    <row r="327" spans="1:9" s="11" customFormat="1" ht="21" customHeight="1" x14ac:dyDescent="0.2">
      <c r="C327" s="79" t="s">
        <v>70</v>
      </c>
      <c r="D327" s="80">
        <f>SUM(D309:D323,D288:D302,D267:D281)</f>
        <v>0</v>
      </c>
      <c r="E327" s="70"/>
      <c r="G327" s="95"/>
      <c r="H327" s="80"/>
    </row>
    <row r="328" spans="1:9" s="13" customFormat="1" ht="13.5" thickBot="1" x14ac:dyDescent="0.25">
      <c r="A328"/>
      <c r="B328"/>
      <c r="C328"/>
      <c r="D328"/>
      <c r="G328" s="96"/>
      <c r="H328" s="109"/>
    </row>
    <row r="329" spans="1:9" s="13" customFormat="1" ht="30.75" customHeight="1" thickBot="1" x14ac:dyDescent="0.25">
      <c r="A329" s="8" t="s">
        <v>63</v>
      </c>
      <c r="B329"/>
      <c r="C329" s="135" t="s">
        <v>109</v>
      </c>
      <c r="D329" s="136"/>
      <c r="G329" s="96"/>
      <c r="H329" s="109"/>
    </row>
    <row r="330" spans="1:9" x14ac:dyDescent="0.2">
      <c r="C330" t="s">
        <v>89</v>
      </c>
      <c r="G330" s="94"/>
      <c r="H330" s="72"/>
    </row>
    <row r="331" spans="1:9" s="13" customFormat="1" x14ac:dyDescent="0.2">
      <c r="A331"/>
      <c r="B331"/>
      <c r="C331" s="15" t="s">
        <v>9</v>
      </c>
      <c r="D331" s="16" t="s">
        <v>10</v>
      </c>
      <c r="G331" s="96"/>
      <c r="H331" s="109"/>
    </row>
    <row r="332" spans="1:9" s="13" customFormat="1" x14ac:dyDescent="0.2">
      <c r="A332"/>
      <c r="B332"/>
      <c r="C332" s="64" t="s">
        <v>14</v>
      </c>
      <c r="D332" s="65">
        <v>20</v>
      </c>
      <c r="G332" s="96"/>
      <c r="H332" s="109"/>
    </row>
    <row r="333" spans="1:9" s="13" customFormat="1" ht="21" customHeight="1" x14ac:dyDescent="0.2">
      <c r="A333"/>
      <c r="B333">
        <v>1</v>
      </c>
      <c r="C333" s="32"/>
      <c r="D333" s="33"/>
      <c r="G333" s="96"/>
      <c r="H333" s="109"/>
    </row>
    <row r="334" spans="1:9" s="13" customFormat="1" ht="21" customHeight="1" x14ac:dyDescent="0.2">
      <c r="A334"/>
      <c r="B334">
        <v>2</v>
      </c>
      <c r="C334" s="32"/>
      <c r="D334" s="33"/>
      <c r="G334" s="96"/>
      <c r="H334" s="109"/>
    </row>
    <row r="335" spans="1:9" s="13" customFormat="1" ht="21" customHeight="1" x14ac:dyDescent="0.2">
      <c r="A335"/>
      <c r="B335">
        <v>3</v>
      </c>
      <c r="C335" s="32"/>
      <c r="D335" s="33"/>
      <c r="G335" s="96"/>
      <c r="H335" s="109"/>
    </row>
    <row r="336" spans="1:9" s="13" customFormat="1" ht="21" customHeight="1" x14ac:dyDescent="0.2">
      <c r="A336"/>
      <c r="B336">
        <v>4</v>
      </c>
      <c r="C336" s="32"/>
      <c r="D336" s="33"/>
      <c r="G336" s="96"/>
      <c r="H336" s="109"/>
    </row>
    <row r="337" spans="1:9" s="13" customFormat="1" ht="21" customHeight="1" x14ac:dyDescent="0.2">
      <c r="A337"/>
      <c r="B337">
        <v>5</v>
      </c>
      <c r="C337" s="34"/>
      <c r="D337" s="36"/>
      <c r="G337" s="96"/>
      <c r="H337" s="109"/>
    </row>
    <row r="338" spans="1:9" s="13" customFormat="1" x14ac:dyDescent="0.2">
      <c r="A338"/>
      <c r="B338"/>
      <c r="C338" s="2" t="s">
        <v>91</v>
      </c>
      <c r="D338"/>
      <c r="G338" s="96"/>
      <c r="H338" s="109"/>
    </row>
    <row r="339" spans="1:9" s="13" customFormat="1" x14ac:dyDescent="0.2">
      <c r="A339"/>
      <c r="B339"/>
      <c r="C339" s="2"/>
      <c r="D339"/>
      <c r="G339" s="114">
        <f>IF(SUM(D333:D337,D253:D257)&gt;=10,500,0)</f>
        <v>0</v>
      </c>
      <c r="H339" s="109"/>
      <c r="I339" s="57" t="s">
        <v>103</v>
      </c>
    </row>
    <row r="340" spans="1:9" x14ac:dyDescent="0.2">
      <c r="G340" s="94"/>
      <c r="H340" s="72"/>
      <c r="I340" s="9"/>
    </row>
    <row r="341" spans="1:9" s="70" customFormat="1" ht="21" customHeight="1" x14ac:dyDescent="0.2">
      <c r="A341" s="11"/>
      <c r="B341" s="11"/>
      <c r="C341" s="70" t="s">
        <v>72</v>
      </c>
      <c r="D341" s="80">
        <f>SUM(D327,D247)</f>
        <v>0</v>
      </c>
      <c r="E341" s="13"/>
      <c r="G341" s="97"/>
      <c r="H341" s="110"/>
    </row>
    <row r="342" spans="1:9" x14ac:dyDescent="0.2">
      <c r="G342" s="94"/>
      <c r="H342" s="72"/>
    </row>
    <row r="343" spans="1:9" x14ac:dyDescent="0.2">
      <c r="G343" s="111">
        <f>IF(SUM(D81:D130,D267:D281)=0,0,IF(SUM(D309:D323,D288:D302,D194:D243,D137:D186)=0,0,IF(SUM(D81:D130,D267:D281)&gt;=(SUM(D309:D323,D288:D302,D194:D243,D137:D186)/100*20),500,IF(SUM(D309:D323,D288:D302,D194:D243,D137:D186)&gt;=(SUM(D81:D130,D267:D281)/100*20),500))))</f>
        <v>0</v>
      </c>
      <c r="H343" s="72"/>
      <c r="I343" t="s">
        <v>100</v>
      </c>
    </row>
    <row r="344" spans="1:9" x14ac:dyDescent="0.2">
      <c r="G344" s="94"/>
      <c r="H344" s="72"/>
    </row>
    <row r="345" spans="1:9" s="13" customFormat="1" ht="24.95" customHeight="1" x14ac:dyDescent="0.2">
      <c r="A345" s="126" t="s">
        <v>118</v>
      </c>
      <c r="B345" s="126"/>
      <c r="C345" s="126"/>
      <c r="D345" s="27"/>
      <c r="G345" s="96"/>
      <c r="H345" s="109"/>
    </row>
    <row r="346" spans="1:9" s="13" customFormat="1" x14ac:dyDescent="0.2">
      <c r="A346"/>
      <c r="B346"/>
      <c r="C346" s="6" t="s">
        <v>7</v>
      </c>
      <c r="D346"/>
      <c r="G346" s="96"/>
      <c r="H346" s="109"/>
    </row>
    <row r="347" spans="1:9" s="70" customFormat="1" ht="25.5" customHeight="1" x14ac:dyDescent="0.2">
      <c r="A347" s="115" t="s">
        <v>73</v>
      </c>
      <c r="B347" s="68"/>
      <c r="C347" s="67"/>
      <c r="D347" s="69"/>
      <c r="G347" s="97"/>
      <c r="H347" s="110"/>
    </row>
    <row r="348" spans="1:9" x14ac:dyDescent="0.2">
      <c r="G348" s="94"/>
      <c r="H348" s="72"/>
    </row>
    <row r="349" spans="1:9" s="13" customFormat="1" ht="15" x14ac:dyDescent="0.2">
      <c r="A349"/>
      <c r="B349"/>
      <c r="C349" s="116" t="s">
        <v>92</v>
      </c>
      <c r="D349"/>
      <c r="G349" s="96"/>
      <c r="H349" s="109"/>
    </row>
    <row r="350" spans="1:9" x14ac:dyDescent="0.2">
      <c r="G350" s="94"/>
      <c r="H350" s="72"/>
    </row>
    <row r="351" spans="1:9" x14ac:dyDescent="0.2">
      <c r="C351" s="6"/>
      <c r="G351" s="94"/>
      <c r="H351" s="72"/>
    </row>
    <row r="352" spans="1:9" x14ac:dyDescent="0.2">
      <c r="C352" s="18" t="s">
        <v>15</v>
      </c>
      <c r="D352" s="24" t="s">
        <v>79</v>
      </c>
      <c r="E352" s="83" t="s">
        <v>16</v>
      </c>
      <c r="G352" s="94"/>
      <c r="H352" s="72"/>
    </row>
    <row r="353" spans="1:8" x14ac:dyDescent="0.2">
      <c r="C353" s="60" t="s">
        <v>17</v>
      </c>
      <c r="D353" s="61" t="s">
        <v>84</v>
      </c>
      <c r="E353" s="84" t="s">
        <v>18</v>
      </c>
      <c r="G353" s="94"/>
      <c r="H353" s="72"/>
    </row>
    <row r="354" spans="1:8" x14ac:dyDescent="0.2">
      <c r="C354" s="62" t="s">
        <v>19</v>
      </c>
      <c r="D354" s="63" t="s">
        <v>20</v>
      </c>
      <c r="E354" s="85" t="s">
        <v>21</v>
      </c>
      <c r="G354" s="94"/>
      <c r="H354" s="72"/>
    </row>
    <row r="355" spans="1:8" s="13" customFormat="1" ht="21" customHeight="1" x14ac:dyDescent="0.2">
      <c r="A355"/>
      <c r="B355">
        <v>1</v>
      </c>
      <c r="C355" s="32"/>
      <c r="D355" s="73"/>
      <c r="E355" s="75"/>
      <c r="G355" s="96">
        <f>IF(D355="geen",0,IF(D355="aspirant",40,IF(D355="initiator",80,IF(D355="B-trainer",150,IF(D355="bachelor LO",150,IF(D355="A-trainer",250,IF(D355="master",250,0)))))))</f>
        <v>0</v>
      </c>
      <c r="H355" s="109"/>
    </row>
    <row r="356" spans="1:8" s="13" customFormat="1" ht="21" customHeight="1" x14ac:dyDescent="0.2">
      <c r="A356"/>
      <c r="B356">
        <v>2</v>
      </c>
      <c r="C356" s="32"/>
      <c r="D356" s="73"/>
      <c r="E356" s="75"/>
      <c r="G356" s="96">
        <f t="shared" ref="G356:G404" si="6">IF(D356="geen",0,IF(D356="aspirant",40,IF(D356="initiator",80,IF(D356="B-trainer",150,IF(D356="bachelor LO",150,IF(D356="A-trainer",250,IF(D356="master",250,0)))))))</f>
        <v>0</v>
      </c>
      <c r="H356" s="109"/>
    </row>
    <row r="357" spans="1:8" s="13" customFormat="1" ht="21" customHeight="1" x14ac:dyDescent="0.2">
      <c r="A357"/>
      <c r="B357">
        <v>3</v>
      </c>
      <c r="C357" s="32"/>
      <c r="D357" s="73"/>
      <c r="E357" s="75"/>
      <c r="G357" s="96">
        <f t="shared" si="6"/>
        <v>0</v>
      </c>
      <c r="H357" s="109"/>
    </row>
    <row r="358" spans="1:8" s="13" customFormat="1" ht="21" customHeight="1" x14ac:dyDescent="0.2">
      <c r="A358"/>
      <c r="B358">
        <v>4</v>
      </c>
      <c r="C358" s="32"/>
      <c r="D358" s="73"/>
      <c r="E358" s="75"/>
      <c r="G358" s="96">
        <f t="shared" si="6"/>
        <v>0</v>
      </c>
      <c r="H358" s="109"/>
    </row>
    <row r="359" spans="1:8" s="13" customFormat="1" ht="21" customHeight="1" x14ac:dyDescent="0.2">
      <c r="A359"/>
      <c r="B359">
        <v>5</v>
      </c>
      <c r="C359" s="32"/>
      <c r="D359" s="73"/>
      <c r="E359" s="75"/>
      <c r="G359" s="96">
        <f t="shared" si="6"/>
        <v>0</v>
      </c>
      <c r="H359" s="109"/>
    </row>
    <row r="360" spans="1:8" s="13" customFormat="1" ht="21" customHeight="1" x14ac:dyDescent="0.2">
      <c r="A360"/>
      <c r="B360">
        <v>6</v>
      </c>
      <c r="C360" s="32"/>
      <c r="D360" s="73"/>
      <c r="E360" s="75"/>
      <c r="G360" s="96">
        <f t="shared" si="6"/>
        <v>0</v>
      </c>
      <c r="H360" s="109"/>
    </row>
    <row r="361" spans="1:8" s="13" customFormat="1" ht="21" customHeight="1" x14ac:dyDescent="0.2">
      <c r="A361"/>
      <c r="B361">
        <v>7</v>
      </c>
      <c r="C361" s="32"/>
      <c r="D361" s="73"/>
      <c r="E361" s="75"/>
      <c r="G361" s="96">
        <f t="shared" si="6"/>
        <v>0</v>
      </c>
      <c r="H361" s="109"/>
    </row>
    <row r="362" spans="1:8" s="13" customFormat="1" ht="21" customHeight="1" x14ac:dyDescent="0.2">
      <c r="A362"/>
      <c r="B362">
        <v>8</v>
      </c>
      <c r="C362" s="32"/>
      <c r="D362" s="73"/>
      <c r="E362" s="75"/>
      <c r="G362" s="96">
        <f t="shared" si="6"/>
        <v>0</v>
      </c>
      <c r="H362" s="109"/>
    </row>
    <row r="363" spans="1:8" s="13" customFormat="1" ht="21" customHeight="1" x14ac:dyDescent="0.2">
      <c r="A363"/>
      <c r="B363">
        <v>9</v>
      </c>
      <c r="C363" s="32"/>
      <c r="D363" s="73"/>
      <c r="E363" s="75"/>
      <c r="G363" s="96">
        <f t="shared" si="6"/>
        <v>0</v>
      </c>
      <c r="H363" s="109"/>
    </row>
    <row r="364" spans="1:8" s="13" customFormat="1" ht="21" customHeight="1" x14ac:dyDescent="0.2">
      <c r="A364"/>
      <c r="B364">
        <v>10</v>
      </c>
      <c r="C364" s="32"/>
      <c r="D364" s="40"/>
      <c r="E364" s="75"/>
      <c r="G364" s="96">
        <f t="shared" si="6"/>
        <v>0</v>
      </c>
      <c r="H364" s="109"/>
    </row>
    <row r="365" spans="1:8" s="13" customFormat="1" ht="21" customHeight="1" outlineLevel="1" x14ac:dyDescent="0.2">
      <c r="A365"/>
      <c r="B365">
        <v>11</v>
      </c>
      <c r="C365" s="32"/>
      <c r="D365" s="73"/>
      <c r="E365" s="75"/>
      <c r="G365" s="96">
        <f t="shared" si="6"/>
        <v>0</v>
      </c>
      <c r="H365" s="109"/>
    </row>
    <row r="366" spans="1:8" s="13" customFormat="1" ht="21" customHeight="1" outlineLevel="1" x14ac:dyDescent="0.2">
      <c r="A366"/>
      <c r="B366">
        <v>12</v>
      </c>
      <c r="C366" s="32"/>
      <c r="D366" s="73"/>
      <c r="E366" s="75"/>
      <c r="G366" s="96">
        <f t="shared" si="6"/>
        <v>0</v>
      </c>
      <c r="H366" s="109"/>
    </row>
    <row r="367" spans="1:8" s="13" customFormat="1" ht="21" customHeight="1" outlineLevel="1" x14ac:dyDescent="0.2">
      <c r="A367"/>
      <c r="B367">
        <v>13</v>
      </c>
      <c r="C367" s="32"/>
      <c r="D367" s="73"/>
      <c r="E367" s="75"/>
      <c r="G367" s="96">
        <f t="shared" si="6"/>
        <v>0</v>
      </c>
      <c r="H367" s="109"/>
    </row>
    <row r="368" spans="1:8" s="13" customFormat="1" ht="21" customHeight="1" outlineLevel="1" x14ac:dyDescent="0.2">
      <c r="A368"/>
      <c r="B368">
        <v>14</v>
      </c>
      <c r="C368" s="32"/>
      <c r="D368" s="73"/>
      <c r="E368" s="75"/>
      <c r="G368" s="96">
        <f t="shared" si="6"/>
        <v>0</v>
      </c>
      <c r="H368" s="109"/>
    </row>
    <row r="369" spans="1:8" s="13" customFormat="1" ht="21" customHeight="1" outlineLevel="1" x14ac:dyDescent="0.2">
      <c r="A369"/>
      <c r="B369">
        <v>15</v>
      </c>
      <c r="C369" s="32"/>
      <c r="D369" s="73"/>
      <c r="E369" s="75"/>
      <c r="G369" s="96">
        <f t="shared" si="6"/>
        <v>0</v>
      </c>
      <c r="H369" s="109"/>
    </row>
    <row r="370" spans="1:8" s="13" customFormat="1" ht="21" customHeight="1" outlineLevel="1" x14ac:dyDescent="0.2">
      <c r="A370"/>
      <c r="B370">
        <v>16</v>
      </c>
      <c r="C370" s="32"/>
      <c r="D370" s="73"/>
      <c r="E370" s="75"/>
      <c r="G370" s="96">
        <f t="shared" si="6"/>
        <v>0</v>
      </c>
      <c r="H370" s="109"/>
    </row>
    <row r="371" spans="1:8" s="13" customFormat="1" ht="21" customHeight="1" outlineLevel="1" x14ac:dyDescent="0.2">
      <c r="A371"/>
      <c r="B371">
        <v>17</v>
      </c>
      <c r="C371" s="32"/>
      <c r="D371" s="73"/>
      <c r="E371" s="75"/>
      <c r="G371" s="96">
        <f t="shared" si="6"/>
        <v>0</v>
      </c>
      <c r="H371" s="109"/>
    </row>
    <row r="372" spans="1:8" s="13" customFormat="1" ht="21" customHeight="1" outlineLevel="1" x14ac:dyDescent="0.2">
      <c r="A372"/>
      <c r="B372">
        <v>18</v>
      </c>
      <c r="C372" s="32"/>
      <c r="D372" s="73"/>
      <c r="E372" s="75"/>
      <c r="G372" s="96">
        <f t="shared" si="6"/>
        <v>0</v>
      </c>
      <c r="H372" s="109"/>
    </row>
    <row r="373" spans="1:8" s="13" customFormat="1" ht="21" customHeight="1" outlineLevel="1" x14ac:dyDescent="0.2">
      <c r="A373"/>
      <c r="B373">
        <v>19</v>
      </c>
      <c r="C373" s="32"/>
      <c r="D373" s="73"/>
      <c r="E373" s="75"/>
      <c r="G373" s="96">
        <f t="shared" si="6"/>
        <v>0</v>
      </c>
      <c r="H373" s="109"/>
    </row>
    <row r="374" spans="1:8" s="13" customFormat="1" ht="21" customHeight="1" outlineLevel="1" x14ac:dyDescent="0.2">
      <c r="A374"/>
      <c r="B374">
        <v>20</v>
      </c>
      <c r="C374" s="32"/>
      <c r="D374" s="73"/>
      <c r="E374" s="75"/>
      <c r="G374" s="96">
        <f t="shared" si="6"/>
        <v>0</v>
      </c>
      <c r="H374" s="109"/>
    </row>
    <row r="375" spans="1:8" s="13" customFormat="1" ht="21" customHeight="1" outlineLevel="1" x14ac:dyDescent="0.2">
      <c r="A375"/>
      <c r="B375">
        <v>21</v>
      </c>
      <c r="C375" s="32"/>
      <c r="D375" s="73"/>
      <c r="E375" s="75"/>
      <c r="G375" s="96">
        <f t="shared" si="6"/>
        <v>0</v>
      </c>
      <c r="H375" s="109"/>
    </row>
    <row r="376" spans="1:8" s="13" customFormat="1" ht="21" customHeight="1" outlineLevel="1" x14ac:dyDescent="0.2">
      <c r="A376"/>
      <c r="B376">
        <v>22</v>
      </c>
      <c r="C376" s="32"/>
      <c r="D376" s="73"/>
      <c r="E376" s="75"/>
      <c r="G376" s="96">
        <f t="shared" si="6"/>
        <v>0</v>
      </c>
      <c r="H376" s="109"/>
    </row>
    <row r="377" spans="1:8" s="13" customFormat="1" ht="21" customHeight="1" outlineLevel="1" x14ac:dyDescent="0.2">
      <c r="A377"/>
      <c r="B377">
        <v>23</v>
      </c>
      <c r="C377" s="32"/>
      <c r="D377" s="73"/>
      <c r="E377" s="75"/>
      <c r="G377" s="96">
        <f t="shared" si="6"/>
        <v>0</v>
      </c>
      <c r="H377" s="109"/>
    </row>
    <row r="378" spans="1:8" s="13" customFormat="1" ht="21" customHeight="1" outlineLevel="1" x14ac:dyDescent="0.2">
      <c r="A378"/>
      <c r="B378">
        <v>24</v>
      </c>
      <c r="C378" s="32"/>
      <c r="D378" s="73"/>
      <c r="E378" s="75"/>
      <c r="G378" s="96">
        <f t="shared" si="6"/>
        <v>0</v>
      </c>
      <c r="H378" s="109"/>
    </row>
    <row r="379" spans="1:8" s="13" customFormat="1" ht="21" customHeight="1" outlineLevel="1" x14ac:dyDescent="0.2">
      <c r="A379"/>
      <c r="B379">
        <v>25</v>
      </c>
      <c r="C379" s="32"/>
      <c r="D379" s="73"/>
      <c r="E379" s="75"/>
      <c r="G379" s="96">
        <f t="shared" si="6"/>
        <v>0</v>
      </c>
      <c r="H379" s="109"/>
    </row>
    <row r="380" spans="1:8" s="13" customFormat="1" ht="21" customHeight="1" outlineLevel="1" x14ac:dyDescent="0.2">
      <c r="A380"/>
      <c r="B380">
        <v>26</v>
      </c>
      <c r="C380" s="32"/>
      <c r="D380" s="73"/>
      <c r="E380" s="75"/>
      <c r="G380" s="96">
        <f t="shared" si="6"/>
        <v>0</v>
      </c>
      <c r="H380" s="109"/>
    </row>
    <row r="381" spans="1:8" s="13" customFormat="1" ht="21" customHeight="1" outlineLevel="1" x14ac:dyDescent="0.2">
      <c r="A381"/>
      <c r="B381">
        <v>27</v>
      </c>
      <c r="C381" s="32"/>
      <c r="D381" s="73"/>
      <c r="E381" s="75"/>
      <c r="G381" s="96">
        <f t="shared" si="6"/>
        <v>0</v>
      </c>
      <c r="H381" s="109"/>
    </row>
    <row r="382" spans="1:8" s="13" customFormat="1" ht="21" customHeight="1" outlineLevel="1" x14ac:dyDescent="0.2">
      <c r="A382"/>
      <c r="B382">
        <v>28</v>
      </c>
      <c r="C382" s="32"/>
      <c r="D382" s="73"/>
      <c r="E382" s="75"/>
      <c r="G382" s="96">
        <f t="shared" si="6"/>
        <v>0</v>
      </c>
      <c r="H382" s="109"/>
    </row>
    <row r="383" spans="1:8" s="13" customFormat="1" ht="21" customHeight="1" outlineLevel="1" x14ac:dyDescent="0.2">
      <c r="A383"/>
      <c r="B383">
        <v>29</v>
      </c>
      <c r="C383" s="32"/>
      <c r="D383" s="73"/>
      <c r="E383" s="75"/>
      <c r="G383" s="96">
        <f t="shared" si="6"/>
        <v>0</v>
      </c>
      <c r="H383" s="109"/>
    </row>
    <row r="384" spans="1:8" s="13" customFormat="1" ht="21" customHeight="1" outlineLevel="1" x14ac:dyDescent="0.2">
      <c r="A384"/>
      <c r="B384">
        <v>30</v>
      </c>
      <c r="C384" s="32"/>
      <c r="D384" s="73"/>
      <c r="E384" s="75"/>
      <c r="G384" s="96">
        <f t="shared" si="6"/>
        <v>0</v>
      </c>
      <c r="H384" s="109"/>
    </row>
    <row r="385" spans="1:8" s="13" customFormat="1" ht="21" customHeight="1" outlineLevel="1" x14ac:dyDescent="0.2">
      <c r="A385"/>
      <c r="B385">
        <v>31</v>
      </c>
      <c r="C385" s="32"/>
      <c r="D385" s="73"/>
      <c r="E385" s="75"/>
      <c r="G385" s="96">
        <f t="shared" si="6"/>
        <v>0</v>
      </c>
      <c r="H385" s="109"/>
    </row>
    <row r="386" spans="1:8" s="13" customFormat="1" ht="21" customHeight="1" outlineLevel="1" x14ac:dyDescent="0.2">
      <c r="A386"/>
      <c r="B386">
        <v>32</v>
      </c>
      <c r="C386" s="32"/>
      <c r="D386" s="73"/>
      <c r="E386" s="75"/>
      <c r="G386" s="96">
        <f t="shared" si="6"/>
        <v>0</v>
      </c>
      <c r="H386" s="109"/>
    </row>
    <row r="387" spans="1:8" s="13" customFormat="1" ht="21" customHeight="1" outlineLevel="1" x14ac:dyDescent="0.2">
      <c r="A387"/>
      <c r="B387">
        <v>33</v>
      </c>
      <c r="C387" s="32"/>
      <c r="D387" s="73"/>
      <c r="E387" s="75"/>
      <c r="G387" s="96">
        <f t="shared" si="6"/>
        <v>0</v>
      </c>
      <c r="H387" s="109"/>
    </row>
    <row r="388" spans="1:8" s="13" customFormat="1" ht="21" customHeight="1" outlineLevel="1" x14ac:dyDescent="0.2">
      <c r="A388"/>
      <c r="B388">
        <v>34</v>
      </c>
      <c r="C388" s="32"/>
      <c r="D388" s="73"/>
      <c r="E388" s="75"/>
      <c r="G388" s="96">
        <f t="shared" si="6"/>
        <v>0</v>
      </c>
      <c r="H388" s="109"/>
    </row>
    <row r="389" spans="1:8" s="13" customFormat="1" ht="21" customHeight="1" outlineLevel="1" x14ac:dyDescent="0.2">
      <c r="A389"/>
      <c r="B389">
        <v>35</v>
      </c>
      <c r="C389" s="32"/>
      <c r="D389" s="73"/>
      <c r="E389" s="75"/>
      <c r="G389" s="96">
        <f t="shared" si="6"/>
        <v>0</v>
      </c>
      <c r="H389" s="109"/>
    </row>
    <row r="390" spans="1:8" s="13" customFormat="1" ht="21" customHeight="1" outlineLevel="1" x14ac:dyDescent="0.2">
      <c r="A390"/>
      <c r="B390">
        <v>36</v>
      </c>
      <c r="C390" s="32"/>
      <c r="D390" s="73"/>
      <c r="E390" s="75"/>
      <c r="G390" s="96">
        <f t="shared" si="6"/>
        <v>0</v>
      </c>
      <c r="H390" s="109"/>
    </row>
    <row r="391" spans="1:8" s="13" customFormat="1" ht="21" customHeight="1" outlineLevel="1" x14ac:dyDescent="0.2">
      <c r="A391"/>
      <c r="B391">
        <v>37</v>
      </c>
      <c r="C391" s="32"/>
      <c r="D391" s="73"/>
      <c r="E391" s="75"/>
      <c r="G391" s="96">
        <f t="shared" si="6"/>
        <v>0</v>
      </c>
      <c r="H391" s="109"/>
    </row>
    <row r="392" spans="1:8" s="13" customFormat="1" ht="21" customHeight="1" outlineLevel="1" x14ac:dyDescent="0.2">
      <c r="A392"/>
      <c r="B392">
        <v>38</v>
      </c>
      <c r="C392" s="32"/>
      <c r="D392" s="73"/>
      <c r="E392" s="75"/>
      <c r="G392" s="96">
        <f t="shared" si="6"/>
        <v>0</v>
      </c>
      <c r="H392" s="109"/>
    </row>
    <row r="393" spans="1:8" s="13" customFormat="1" ht="21" customHeight="1" outlineLevel="1" x14ac:dyDescent="0.2">
      <c r="A393"/>
      <c r="B393">
        <v>39</v>
      </c>
      <c r="C393" s="32"/>
      <c r="D393" s="73"/>
      <c r="E393" s="75"/>
      <c r="G393" s="96">
        <f t="shared" si="6"/>
        <v>0</v>
      </c>
      <c r="H393" s="109"/>
    </row>
    <row r="394" spans="1:8" s="13" customFormat="1" ht="21" customHeight="1" outlineLevel="1" x14ac:dyDescent="0.2">
      <c r="A394"/>
      <c r="B394">
        <v>40</v>
      </c>
      <c r="C394" s="32"/>
      <c r="D394" s="73"/>
      <c r="E394" s="75"/>
      <c r="G394" s="96">
        <f t="shared" si="6"/>
        <v>0</v>
      </c>
      <c r="H394" s="109"/>
    </row>
    <row r="395" spans="1:8" s="13" customFormat="1" ht="21" customHeight="1" outlineLevel="1" x14ac:dyDescent="0.2">
      <c r="A395"/>
      <c r="B395">
        <v>41</v>
      </c>
      <c r="C395" s="32"/>
      <c r="D395" s="73"/>
      <c r="E395" s="75"/>
      <c r="G395" s="96">
        <f t="shared" si="6"/>
        <v>0</v>
      </c>
      <c r="H395" s="109"/>
    </row>
    <row r="396" spans="1:8" s="13" customFormat="1" ht="21" customHeight="1" outlineLevel="1" x14ac:dyDescent="0.2">
      <c r="A396"/>
      <c r="B396">
        <v>42</v>
      </c>
      <c r="C396" s="32"/>
      <c r="D396" s="73"/>
      <c r="E396" s="75"/>
      <c r="G396" s="96">
        <f t="shared" si="6"/>
        <v>0</v>
      </c>
      <c r="H396" s="109"/>
    </row>
    <row r="397" spans="1:8" s="13" customFormat="1" ht="21" customHeight="1" outlineLevel="1" x14ac:dyDescent="0.2">
      <c r="A397"/>
      <c r="B397">
        <v>43</v>
      </c>
      <c r="C397" s="32"/>
      <c r="D397" s="73"/>
      <c r="E397" s="75"/>
      <c r="G397" s="96">
        <f t="shared" si="6"/>
        <v>0</v>
      </c>
      <c r="H397" s="109"/>
    </row>
    <row r="398" spans="1:8" s="13" customFormat="1" ht="21" customHeight="1" outlineLevel="1" x14ac:dyDescent="0.2">
      <c r="A398"/>
      <c r="B398">
        <v>44</v>
      </c>
      <c r="C398" s="32"/>
      <c r="D398" s="73"/>
      <c r="E398" s="75"/>
      <c r="G398" s="96">
        <f t="shared" si="6"/>
        <v>0</v>
      </c>
      <c r="H398" s="109"/>
    </row>
    <row r="399" spans="1:8" s="13" customFormat="1" ht="21" customHeight="1" outlineLevel="1" x14ac:dyDescent="0.2">
      <c r="A399"/>
      <c r="B399">
        <v>45</v>
      </c>
      <c r="C399" s="32"/>
      <c r="D399" s="73"/>
      <c r="E399" s="75"/>
      <c r="G399" s="96">
        <f t="shared" si="6"/>
        <v>0</v>
      </c>
      <c r="H399" s="109"/>
    </row>
    <row r="400" spans="1:8" s="13" customFormat="1" ht="21" customHeight="1" outlineLevel="1" x14ac:dyDescent="0.2">
      <c r="A400"/>
      <c r="B400">
        <v>46</v>
      </c>
      <c r="C400" s="32"/>
      <c r="D400" s="73"/>
      <c r="E400" s="75"/>
      <c r="G400" s="96">
        <f t="shared" si="6"/>
        <v>0</v>
      </c>
      <c r="H400" s="109"/>
    </row>
    <row r="401" spans="1:9" s="13" customFormat="1" ht="21" customHeight="1" outlineLevel="1" x14ac:dyDescent="0.2">
      <c r="A401"/>
      <c r="B401">
        <v>47</v>
      </c>
      <c r="C401" s="32"/>
      <c r="D401" s="73"/>
      <c r="E401" s="75"/>
      <c r="G401" s="96">
        <f t="shared" si="6"/>
        <v>0</v>
      </c>
      <c r="H401" s="109"/>
    </row>
    <row r="402" spans="1:9" s="13" customFormat="1" ht="21" customHeight="1" outlineLevel="1" x14ac:dyDescent="0.2">
      <c r="A402"/>
      <c r="B402">
        <v>48</v>
      </c>
      <c r="C402" s="32"/>
      <c r="D402" s="73"/>
      <c r="E402" s="75"/>
      <c r="G402" s="96">
        <f t="shared" si="6"/>
        <v>0</v>
      </c>
      <c r="H402" s="109"/>
    </row>
    <row r="403" spans="1:9" s="13" customFormat="1" ht="21" customHeight="1" outlineLevel="1" x14ac:dyDescent="0.2">
      <c r="A403"/>
      <c r="B403">
        <v>49</v>
      </c>
      <c r="C403" s="32"/>
      <c r="D403" s="73"/>
      <c r="E403" s="75"/>
      <c r="G403" s="96">
        <f t="shared" si="6"/>
        <v>0</v>
      </c>
      <c r="H403" s="109"/>
    </row>
    <row r="404" spans="1:9" s="13" customFormat="1" ht="21" customHeight="1" outlineLevel="1" x14ac:dyDescent="0.2">
      <c r="A404"/>
      <c r="B404">
        <v>50</v>
      </c>
      <c r="C404" s="34"/>
      <c r="D404" s="74"/>
      <c r="E404" s="76"/>
      <c r="G404" s="96">
        <f t="shared" si="6"/>
        <v>0</v>
      </c>
      <c r="H404" s="109"/>
    </row>
    <row r="405" spans="1:9" s="13" customFormat="1" x14ac:dyDescent="0.2">
      <c r="A405"/>
      <c r="B405"/>
      <c r="C405" s="55" t="s">
        <v>52</v>
      </c>
      <c r="D405" s="7"/>
      <c r="G405" s="96"/>
      <c r="H405" s="109">
        <f>SUM(G355:G404)</f>
        <v>0</v>
      </c>
      <c r="I405" s="57" t="s">
        <v>93</v>
      </c>
    </row>
    <row r="406" spans="1:9" x14ac:dyDescent="0.2">
      <c r="C406" s="11" t="s">
        <v>22</v>
      </c>
      <c r="G406" s="94"/>
      <c r="H406" s="72"/>
    </row>
    <row r="407" spans="1:9" x14ac:dyDescent="0.2">
      <c r="C407" s="11"/>
      <c r="G407" s="94"/>
      <c r="H407" s="72"/>
    </row>
    <row r="408" spans="1:9" x14ac:dyDescent="0.2">
      <c r="G408" s="94"/>
      <c r="H408" s="72"/>
    </row>
    <row r="409" spans="1:9" ht="25.5" customHeight="1" x14ac:dyDescent="0.2">
      <c r="A409" s="127" t="s">
        <v>74</v>
      </c>
      <c r="B409" s="128"/>
      <c r="C409" s="128"/>
      <c r="D409" s="129"/>
      <c r="E409" s="77"/>
      <c r="G409" s="94">
        <f>IF(E409="ja",1000,0)</f>
        <v>0</v>
      </c>
      <c r="H409" s="72"/>
      <c r="I409" t="s">
        <v>104</v>
      </c>
    </row>
    <row r="410" spans="1:9" x14ac:dyDescent="0.2">
      <c r="G410" s="94"/>
      <c r="H410" s="72"/>
      <c r="I410" s="9"/>
    </row>
    <row r="411" spans="1:9" ht="39.75" customHeight="1" x14ac:dyDescent="0.2">
      <c r="A411" s="130" t="s">
        <v>110</v>
      </c>
      <c r="B411" s="128"/>
      <c r="C411" s="128"/>
      <c r="D411" s="128"/>
      <c r="E411" s="128"/>
      <c r="G411" s="94"/>
      <c r="H411" s="72"/>
    </row>
    <row r="412" spans="1:9" x14ac:dyDescent="0.2">
      <c r="G412" s="94"/>
      <c r="H412" s="72"/>
    </row>
    <row r="413" spans="1:9" x14ac:dyDescent="0.2">
      <c r="G413" s="94"/>
      <c r="H413" s="72"/>
    </row>
    <row r="414" spans="1:9" x14ac:dyDescent="0.2">
      <c r="C414" s="11" t="s">
        <v>23</v>
      </c>
      <c r="G414" s="94"/>
      <c r="H414" s="72"/>
    </row>
    <row r="415" spans="1:9" x14ac:dyDescent="0.2">
      <c r="C415" s="21" t="s">
        <v>65</v>
      </c>
      <c r="D415" s="22" t="s">
        <v>24</v>
      </c>
      <c r="G415" s="94"/>
      <c r="H415" s="72"/>
    </row>
    <row r="416" spans="1:9" ht="21" customHeight="1" x14ac:dyDescent="0.2">
      <c r="B416">
        <v>1</v>
      </c>
      <c r="C416" s="41"/>
      <c r="D416" s="42"/>
      <c r="G416" s="94">
        <f>IF(C416&gt;0,250,0)</f>
        <v>0</v>
      </c>
      <c r="H416" s="72"/>
    </row>
    <row r="417" spans="2:8" ht="21" customHeight="1" x14ac:dyDescent="0.2">
      <c r="B417">
        <v>2</v>
      </c>
      <c r="C417" s="43"/>
      <c r="D417" s="44"/>
      <c r="G417" s="94">
        <f t="shared" ref="G417:G435" si="7">IF(C417&gt;0,250,0)</f>
        <v>0</v>
      </c>
      <c r="H417" s="72"/>
    </row>
    <row r="418" spans="2:8" ht="21" customHeight="1" x14ac:dyDescent="0.2">
      <c r="B418">
        <v>3</v>
      </c>
      <c r="C418" s="43"/>
      <c r="D418" s="44"/>
      <c r="G418" s="94">
        <f t="shared" si="7"/>
        <v>0</v>
      </c>
      <c r="H418" s="72"/>
    </row>
    <row r="419" spans="2:8" ht="21" customHeight="1" x14ac:dyDescent="0.2">
      <c r="B419">
        <v>4</v>
      </c>
      <c r="C419" s="43"/>
      <c r="D419" s="44"/>
      <c r="G419" s="94">
        <f t="shared" si="7"/>
        <v>0</v>
      </c>
      <c r="H419" s="72"/>
    </row>
    <row r="420" spans="2:8" ht="21" customHeight="1" x14ac:dyDescent="0.2">
      <c r="B420">
        <v>5</v>
      </c>
      <c r="C420" s="43"/>
      <c r="D420" s="44"/>
      <c r="G420" s="94">
        <f t="shared" si="7"/>
        <v>0</v>
      </c>
      <c r="H420" s="72"/>
    </row>
    <row r="421" spans="2:8" ht="21" customHeight="1" outlineLevel="1" x14ac:dyDescent="0.2">
      <c r="B421">
        <v>6</v>
      </c>
      <c r="C421" s="43"/>
      <c r="D421" s="44"/>
      <c r="G421" s="94">
        <f t="shared" si="7"/>
        <v>0</v>
      </c>
      <c r="H421" s="72"/>
    </row>
    <row r="422" spans="2:8" ht="21" customHeight="1" outlineLevel="1" x14ac:dyDescent="0.2">
      <c r="B422">
        <v>7</v>
      </c>
      <c r="C422" s="43"/>
      <c r="D422" s="44"/>
      <c r="G422" s="94">
        <f t="shared" si="7"/>
        <v>0</v>
      </c>
      <c r="H422" s="72"/>
    </row>
    <row r="423" spans="2:8" ht="21" customHeight="1" outlineLevel="1" x14ac:dyDescent="0.2">
      <c r="B423">
        <v>8</v>
      </c>
      <c r="C423" s="43"/>
      <c r="D423" s="44"/>
      <c r="G423" s="94">
        <f t="shared" si="7"/>
        <v>0</v>
      </c>
      <c r="H423" s="72"/>
    </row>
    <row r="424" spans="2:8" ht="21" customHeight="1" outlineLevel="1" x14ac:dyDescent="0.2">
      <c r="B424">
        <v>9</v>
      </c>
      <c r="C424" s="43"/>
      <c r="D424" s="44"/>
      <c r="G424" s="94">
        <f t="shared" si="7"/>
        <v>0</v>
      </c>
      <c r="H424" s="72"/>
    </row>
    <row r="425" spans="2:8" ht="21" customHeight="1" outlineLevel="1" x14ac:dyDescent="0.2">
      <c r="B425">
        <v>10</v>
      </c>
      <c r="C425" s="43"/>
      <c r="D425" s="44"/>
      <c r="G425" s="94">
        <f t="shared" si="7"/>
        <v>0</v>
      </c>
      <c r="H425" s="72"/>
    </row>
    <row r="426" spans="2:8" ht="21" customHeight="1" outlineLevel="1" x14ac:dyDescent="0.2">
      <c r="B426">
        <v>11</v>
      </c>
      <c r="C426" s="43"/>
      <c r="D426" s="44"/>
      <c r="G426" s="94">
        <f t="shared" si="7"/>
        <v>0</v>
      </c>
      <c r="H426" s="72"/>
    </row>
    <row r="427" spans="2:8" ht="21" customHeight="1" outlineLevel="1" x14ac:dyDescent="0.2">
      <c r="B427">
        <v>12</v>
      </c>
      <c r="C427" s="43"/>
      <c r="D427" s="44"/>
      <c r="G427" s="94">
        <f t="shared" si="7"/>
        <v>0</v>
      </c>
      <c r="H427" s="72"/>
    </row>
    <row r="428" spans="2:8" ht="21" customHeight="1" outlineLevel="1" x14ac:dyDescent="0.2">
      <c r="B428">
        <v>13</v>
      </c>
      <c r="C428" s="43"/>
      <c r="D428" s="44"/>
      <c r="G428" s="94">
        <f t="shared" si="7"/>
        <v>0</v>
      </c>
      <c r="H428" s="72"/>
    </row>
    <row r="429" spans="2:8" ht="21" customHeight="1" outlineLevel="1" x14ac:dyDescent="0.2">
      <c r="B429">
        <v>14</v>
      </c>
      <c r="C429" s="43"/>
      <c r="D429" s="44"/>
      <c r="G429" s="94">
        <f t="shared" si="7"/>
        <v>0</v>
      </c>
      <c r="H429" s="72"/>
    </row>
    <row r="430" spans="2:8" ht="21" customHeight="1" outlineLevel="1" x14ac:dyDescent="0.2">
      <c r="B430">
        <v>15</v>
      </c>
      <c r="C430" s="43"/>
      <c r="D430" s="44"/>
      <c r="G430" s="94">
        <f t="shared" si="7"/>
        <v>0</v>
      </c>
      <c r="H430" s="72"/>
    </row>
    <row r="431" spans="2:8" ht="21" customHeight="1" outlineLevel="1" x14ac:dyDescent="0.2">
      <c r="B431">
        <v>16</v>
      </c>
      <c r="C431" s="43"/>
      <c r="D431" s="44"/>
      <c r="G431" s="94">
        <f t="shared" si="7"/>
        <v>0</v>
      </c>
      <c r="H431" s="72"/>
    </row>
    <row r="432" spans="2:8" ht="21" customHeight="1" outlineLevel="1" x14ac:dyDescent="0.2">
      <c r="B432">
        <v>17</v>
      </c>
      <c r="C432" s="43"/>
      <c r="D432" s="44"/>
      <c r="G432" s="94">
        <f t="shared" si="7"/>
        <v>0</v>
      </c>
      <c r="H432" s="72"/>
    </row>
    <row r="433" spans="2:9" ht="21" customHeight="1" outlineLevel="1" x14ac:dyDescent="0.2">
      <c r="B433">
        <v>18</v>
      </c>
      <c r="C433" s="43"/>
      <c r="D433" s="44"/>
      <c r="G433" s="94">
        <f t="shared" si="7"/>
        <v>0</v>
      </c>
      <c r="H433" s="72"/>
    </row>
    <row r="434" spans="2:9" ht="21" customHeight="1" outlineLevel="1" x14ac:dyDescent="0.2">
      <c r="B434">
        <v>19</v>
      </c>
      <c r="C434" s="43"/>
      <c r="D434" s="44"/>
      <c r="G434" s="94">
        <f t="shared" si="7"/>
        <v>0</v>
      </c>
      <c r="H434" s="72"/>
    </row>
    <row r="435" spans="2:9" ht="21" customHeight="1" outlineLevel="1" x14ac:dyDescent="0.2">
      <c r="B435">
        <v>20</v>
      </c>
      <c r="C435" s="45"/>
      <c r="D435" s="46"/>
      <c r="G435" s="94">
        <f t="shared" si="7"/>
        <v>0</v>
      </c>
      <c r="H435" s="72"/>
    </row>
    <row r="436" spans="2:9" x14ac:dyDescent="0.2">
      <c r="C436" s="55" t="s">
        <v>52</v>
      </c>
      <c r="G436" s="94"/>
      <c r="H436" s="72">
        <f>SUM(G416:G435)</f>
        <v>0</v>
      </c>
      <c r="I436" t="s">
        <v>93</v>
      </c>
    </row>
    <row r="437" spans="2:9" x14ac:dyDescent="0.2">
      <c r="C437" s="11" t="s">
        <v>64</v>
      </c>
      <c r="G437" s="94"/>
      <c r="H437" s="72"/>
    </row>
    <row r="438" spans="2:9" x14ac:dyDescent="0.2">
      <c r="C438" s="11"/>
      <c r="G438" s="94"/>
      <c r="H438" s="72"/>
    </row>
    <row r="439" spans="2:9" x14ac:dyDescent="0.2">
      <c r="C439" s="11" t="s">
        <v>25</v>
      </c>
      <c r="G439" s="94"/>
      <c r="H439" s="72"/>
    </row>
    <row r="440" spans="2:9" x14ac:dyDescent="0.2">
      <c r="C440" s="19" t="s">
        <v>67</v>
      </c>
      <c r="D440" s="23" t="s">
        <v>26</v>
      </c>
      <c r="E440" s="81" t="s">
        <v>27</v>
      </c>
      <c r="G440" s="94"/>
      <c r="H440" s="72"/>
    </row>
    <row r="441" spans="2:9" ht="21" customHeight="1" x14ac:dyDescent="0.2">
      <c r="B441">
        <v>1</v>
      </c>
      <c r="C441" s="43"/>
      <c r="D441" s="47"/>
      <c r="E441" s="48"/>
      <c r="G441" s="94">
        <f>IF(C441&gt;0,25,0)</f>
        <v>0</v>
      </c>
      <c r="H441" s="72"/>
    </row>
    <row r="442" spans="2:9" ht="21" customHeight="1" x14ac:dyDescent="0.2">
      <c r="B442">
        <v>2</v>
      </c>
      <c r="C442" s="43"/>
      <c r="D442" s="47"/>
      <c r="E442" s="48"/>
      <c r="G442" s="94">
        <f t="shared" ref="G442:G460" si="8">IF(C442&gt;0,25,0)</f>
        <v>0</v>
      </c>
      <c r="H442" s="72"/>
    </row>
    <row r="443" spans="2:9" ht="21" customHeight="1" x14ac:dyDescent="0.2">
      <c r="B443">
        <v>3</v>
      </c>
      <c r="C443" s="43"/>
      <c r="D443" s="47"/>
      <c r="E443" s="48"/>
      <c r="G443" s="94">
        <f t="shared" si="8"/>
        <v>0</v>
      </c>
      <c r="H443" s="72"/>
    </row>
    <row r="444" spans="2:9" ht="21" customHeight="1" x14ac:dyDescent="0.2">
      <c r="B444">
        <v>4</v>
      </c>
      <c r="C444" s="43"/>
      <c r="D444" s="47"/>
      <c r="E444" s="48"/>
      <c r="G444" s="94">
        <f t="shared" si="8"/>
        <v>0</v>
      </c>
      <c r="H444" s="72"/>
    </row>
    <row r="445" spans="2:9" ht="21" customHeight="1" x14ac:dyDescent="0.2">
      <c r="B445">
        <v>5</v>
      </c>
      <c r="C445" s="43"/>
      <c r="D445" s="47"/>
      <c r="E445" s="48"/>
      <c r="G445" s="94">
        <f t="shared" si="8"/>
        <v>0</v>
      </c>
      <c r="H445" s="72"/>
    </row>
    <row r="446" spans="2:9" ht="21" customHeight="1" outlineLevel="1" x14ac:dyDescent="0.2">
      <c r="B446">
        <v>6</v>
      </c>
      <c r="C446" s="43"/>
      <c r="D446" s="47"/>
      <c r="E446" s="48"/>
      <c r="G446" s="94">
        <f t="shared" si="8"/>
        <v>0</v>
      </c>
      <c r="H446" s="72"/>
    </row>
    <row r="447" spans="2:9" ht="21" customHeight="1" outlineLevel="1" x14ac:dyDescent="0.2">
      <c r="B447">
        <v>7</v>
      </c>
      <c r="C447" s="43"/>
      <c r="D447" s="47"/>
      <c r="E447" s="48"/>
      <c r="G447" s="94">
        <f t="shared" si="8"/>
        <v>0</v>
      </c>
      <c r="H447" s="72"/>
    </row>
    <row r="448" spans="2:9" ht="21" customHeight="1" outlineLevel="1" x14ac:dyDescent="0.2">
      <c r="B448">
        <v>8</v>
      </c>
      <c r="C448" s="43"/>
      <c r="D448" s="47"/>
      <c r="E448" s="48"/>
      <c r="G448" s="94">
        <f t="shared" si="8"/>
        <v>0</v>
      </c>
      <c r="H448" s="72"/>
    </row>
    <row r="449" spans="2:9" ht="21" customHeight="1" outlineLevel="1" x14ac:dyDescent="0.2">
      <c r="B449">
        <v>9</v>
      </c>
      <c r="C449" s="43"/>
      <c r="D449" s="47"/>
      <c r="E449" s="48"/>
      <c r="G449" s="94">
        <f t="shared" si="8"/>
        <v>0</v>
      </c>
      <c r="H449" s="72"/>
    </row>
    <row r="450" spans="2:9" ht="21" customHeight="1" outlineLevel="1" x14ac:dyDescent="0.2">
      <c r="B450">
        <v>10</v>
      </c>
      <c r="C450" s="43"/>
      <c r="D450" s="47"/>
      <c r="E450" s="48"/>
      <c r="G450" s="94">
        <f t="shared" si="8"/>
        <v>0</v>
      </c>
      <c r="H450" s="72"/>
    </row>
    <row r="451" spans="2:9" ht="21" customHeight="1" outlineLevel="1" x14ac:dyDescent="0.2">
      <c r="B451">
        <v>11</v>
      </c>
      <c r="C451" s="43"/>
      <c r="D451" s="47"/>
      <c r="E451" s="48"/>
      <c r="G451" s="94">
        <f t="shared" si="8"/>
        <v>0</v>
      </c>
      <c r="H451" s="72"/>
    </row>
    <row r="452" spans="2:9" ht="21" customHeight="1" outlineLevel="1" x14ac:dyDescent="0.2">
      <c r="B452">
        <v>12</v>
      </c>
      <c r="C452" s="43"/>
      <c r="D452" s="47"/>
      <c r="E452" s="48"/>
      <c r="G452" s="94">
        <f t="shared" si="8"/>
        <v>0</v>
      </c>
      <c r="H452" s="72"/>
    </row>
    <row r="453" spans="2:9" ht="21" customHeight="1" outlineLevel="1" x14ac:dyDescent="0.2">
      <c r="B453">
        <v>13</v>
      </c>
      <c r="C453" s="43"/>
      <c r="D453" s="47"/>
      <c r="E453" s="48"/>
      <c r="G453" s="94">
        <f t="shared" si="8"/>
        <v>0</v>
      </c>
      <c r="H453" s="72"/>
    </row>
    <row r="454" spans="2:9" ht="21" customHeight="1" outlineLevel="1" x14ac:dyDescent="0.2">
      <c r="B454">
        <v>14</v>
      </c>
      <c r="C454" s="43"/>
      <c r="D454" s="47"/>
      <c r="E454" s="48"/>
      <c r="G454" s="94">
        <f t="shared" si="8"/>
        <v>0</v>
      </c>
      <c r="H454" s="72"/>
    </row>
    <row r="455" spans="2:9" ht="21" customHeight="1" outlineLevel="1" x14ac:dyDescent="0.2">
      <c r="B455">
        <v>15</v>
      </c>
      <c r="C455" s="43"/>
      <c r="D455" s="47"/>
      <c r="E455" s="48"/>
      <c r="G455" s="94">
        <f t="shared" si="8"/>
        <v>0</v>
      </c>
      <c r="H455" s="72"/>
    </row>
    <row r="456" spans="2:9" ht="21" customHeight="1" outlineLevel="1" x14ac:dyDescent="0.2">
      <c r="B456">
        <v>16</v>
      </c>
      <c r="C456" s="43"/>
      <c r="D456" s="47"/>
      <c r="E456" s="48"/>
      <c r="G456" s="94">
        <f t="shared" si="8"/>
        <v>0</v>
      </c>
      <c r="H456" s="72"/>
    </row>
    <row r="457" spans="2:9" ht="21" customHeight="1" outlineLevel="1" x14ac:dyDescent="0.2">
      <c r="B457">
        <v>17</v>
      </c>
      <c r="C457" s="43"/>
      <c r="D457" s="47"/>
      <c r="E457" s="48"/>
      <c r="G457" s="94">
        <f t="shared" si="8"/>
        <v>0</v>
      </c>
      <c r="H457" s="72"/>
    </row>
    <row r="458" spans="2:9" ht="21" customHeight="1" outlineLevel="1" x14ac:dyDescent="0.2">
      <c r="B458">
        <v>18</v>
      </c>
      <c r="C458" s="43"/>
      <c r="D458" s="47"/>
      <c r="E458" s="48"/>
      <c r="G458" s="94">
        <f t="shared" si="8"/>
        <v>0</v>
      </c>
      <c r="H458" s="72"/>
    </row>
    <row r="459" spans="2:9" ht="21" customHeight="1" outlineLevel="1" x14ac:dyDescent="0.2">
      <c r="B459">
        <v>19</v>
      </c>
      <c r="C459" s="43"/>
      <c r="D459" s="47"/>
      <c r="E459" s="48"/>
      <c r="G459" s="94">
        <f t="shared" si="8"/>
        <v>0</v>
      </c>
      <c r="H459" s="72"/>
    </row>
    <row r="460" spans="2:9" ht="21" customHeight="1" outlineLevel="1" x14ac:dyDescent="0.2">
      <c r="B460">
        <v>20</v>
      </c>
      <c r="C460" s="45"/>
      <c r="D460" s="49"/>
      <c r="E460" s="50"/>
      <c r="G460" s="94">
        <f t="shared" si="8"/>
        <v>0</v>
      </c>
      <c r="H460" s="72"/>
    </row>
    <row r="461" spans="2:9" x14ac:dyDescent="0.2">
      <c r="C461" s="55" t="s">
        <v>52</v>
      </c>
      <c r="G461" s="94"/>
      <c r="H461" s="72">
        <f>SUM(G441:G460)</f>
        <v>0</v>
      </c>
      <c r="I461" t="s">
        <v>93</v>
      </c>
    </row>
    <row r="462" spans="2:9" x14ac:dyDescent="0.2">
      <c r="C462" s="11" t="s">
        <v>66</v>
      </c>
      <c r="G462" s="94"/>
      <c r="H462" s="72"/>
    </row>
    <row r="463" spans="2:9" x14ac:dyDescent="0.2">
      <c r="C463" s="11"/>
      <c r="G463" s="94"/>
      <c r="H463" s="72"/>
    </row>
    <row r="464" spans="2:9" x14ac:dyDescent="0.2">
      <c r="C464" s="11" t="s">
        <v>28</v>
      </c>
      <c r="G464" s="94"/>
      <c r="H464" s="72"/>
    </row>
    <row r="465" spans="2:9" x14ac:dyDescent="0.2">
      <c r="C465" s="19" t="s">
        <v>29</v>
      </c>
      <c r="D465" s="23" t="s">
        <v>27</v>
      </c>
      <c r="E465" s="81" t="s">
        <v>30</v>
      </c>
      <c r="G465" s="94"/>
      <c r="H465" s="72"/>
    </row>
    <row r="466" spans="2:9" ht="21" customHeight="1" x14ac:dyDescent="0.2">
      <c r="B466">
        <v>1</v>
      </c>
      <c r="C466" s="43"/>
      <c r="D466" s="47"/>
      <c r="E466" s="48"/>
      <c r="G466" s="94">
        <f>IF(C466&gt;0,10,0)</f>
        <v>0</v>
      </c>
      <c r="H466" s="72"/>
    </row>
    <row r="467" spans="2:9" ht="21" customHeight="1" x14ac:dyDescent="0.2">
      <c r="B467">
        <v>2</v>
      </c>
      <c r="C467" s="43"/>
      <c r="D467" s="47"/>
      <c r="E467" s="48"/>
      <c r="G467" s="94">
        <f t="shared" ref="G467:G475" si="9">IF(C467&gt;0,10,0)</f>
        <v>0</v>
      </c>
      <c r="H467" s="72"/>
    </row>
    <row r="468" spans="2:9" ht="21" customHeight="1" x14ac:dyDescent="0.2">
      <c r="B468">
        <v>3</v>
      </c>
      <c r="C468" s="43"/>
      <c r="D468" s="47"/>
      <c r="E468" s="48"/>
      <c r="G468" s="94">
        <f t="shared" si="9"/>
        <v>0</v>
      </c>
      <c r="H468" s="72"/>
    </row>
    <row r="469" spans="2:9" ht="21" customHeight="1" x14ac:dyDescent="0.2">
      <c r="B469">
        <v>4</v>
      </c>
      <c r="C469" s="43"/>
      <c r="D469" s="47"/>
      <c r="E469" s="48"/>
      <c r="G469" s="94">
        <f t="shared" si="9"/>
        <v>0</v>
      </c>
      <c r="H469" s="72"/>
    </row>
    <row r="470" spans="2:9" ht="21" customHeight="1" x14ac:dyDescent="0.2">
      <c r="B470">
        <v>5</v>
      </c>
      <c r="C470" s="43"/>
      <c r="D470" s="47"/>
      <c r="E470" s="48"/>
      <c r="G470" s="94">
        <f t="shared" si="9"/>
        <v>0</v>
      </c>
      <c r="H470" s="72"/>
    </row>
    <row r="471" spans="2:9" ht="21" customHeight="1" outlineLevel="1" x14ac:dyDescent="0.2">
      <c r="B471">
        <v>6</v>
      </c>
      <c r="C471" s="43"/>
      <c r="D471" s="47"/>
      <c r="E471" s="48"/>
      <c r="G471" s="94">
        <f t="shared" si="9"/>
        <v>0</v>
      </c>
      <c r="H471" s="72"/>
    </row>
    <row r="472" spans="2:9" ht="21" customHeight="1" outlineLevel="1" x14ac:dyDescent="0.2">
      <c r="B472">
        <v>7</v>
      </c>
      <c r="C472" s="43"/>
      <c r="D472" s="47"/>
      <c r="E472" s="48"/>
      <c r="G472" s="94">
        <f t="shared" si="9"/>
        <v>0</v>
      </c>
      <c r="H472" s="72"/>
    </row>
    <row r="473" spans="2:9" ht="21" customHeight="1" outlineLevel="1" x14ac:dyDescent="0.2">
      <c r="B473">
        <v>8</v>
      </c>
      <c r="C473" s="43"/>
      <c r="D473" s="47"/>
      <c r="E473" s="48"/>
      <c r="G473" s="94">
        <f t="shared" si="9"/>
        <v>0</v>
      </c>
      <c r="H473" s="72"/>
    </row>
    <row r="474" spans="2:9" ht="21" customHeight="1" outlineLevel="1" x14ac:dyDescent="0.2">
      <c r="B474">
        <v>9</v>
      </c>
      <c r="C474" s="43"/>
      <c r="D474" s="47"/>
      <c r="E474" s="48"/>
      <c r="G474" s="94">
        <f t="shared" si="9"/>
        <v>0</v>
      </c>
      <c r="H474" s="72"/>
    </row>
    <row r="475" spans="2:9" ht="21" customHeight="1" outlineLevel="1" x14ac:dyDescent="0.2">
      <c r="B475">
        <v>10</v>
      </c>
      <c r="C475" s="45"/>
      <c r="D475" s="49"/>
      <c r="E475" s="50"/>
      <c r="G475" s="94">
        <f t="shared" si="9"/>
        <v>0</v>
      </c>
      <c r="H475" s="72"/>
    </row>
    <row r="476" spans="2:9" x14ac:dyDescent="0.2">
      <c r="C476" s="54" t="s">
        <v>52</v>
      </c>
      <c r="G476" s="94"/>
      <c r="H476" s="72">
        <f>SUM(G466:G475)</f>
        <v>0</v>
      </c>
      <c r="I476" t="s">
        <v>93</v>
      </c>
    </row>
    <row r="477" spans="2:9" x14ac:dyDescent="0.2">
      <c r="C477" s="11"/>
      <c r="G477" s="94"/>
      <c r="H477" s="72"/>
    </row>
    <row r="478" spans="2:9" x14ac:dyDescent="0.2">
      <c r="C478" s="11" t="s">
        <v>31</v>
      </c>
      <c r="G478" s="94"/>
      <c r="H478" s="72"/>
    </row>
    <row r="479" spans="2:9" x14ac:dyDescent="0.2">
      <c r="C479" s="19" t="s">
        <v>29</v>
      </c>
      <c r="D479" s="23" t="s">
        <v>32</v>
      </c>
      <c r="E479" s="81" t="s">
        <v>33</v>
      </c>
      <c r="G479" s="94"/>
      <c r="H479" s="72"/>
    </row>
    <row r="480" spans="2:9" ht="21" customHeight="1" x14ac:dyDescent="0.2">
      <c r="B480">
        <v>1</v>
      </c>
      <c r="C480" s="43"/>
      <c r="D480" s="47"/>
      <c r="E480" s="48"/>
      <c r="G480" s="94">
        <f>IF(C480&gt;0,150,0)</f>
        <v>0</v>
      </c>
      <c r="H480" s="72"/>
    </row>
    <row r="481" spans="1:9" ht="21" customHeight="1" x14ac:dyDescent="0.2">
      <c r="B481">
        <v>2</v>
      </c>
      <c r="C481" s="43"/>
      <c r="D481" s="47"/>
      <c r="E481" s="48"/>
      <c r="G481" s="94">
        <f t="shared" ref="G481:G484" si="10">IF(C481&gt;0,150,0)</f>
        <v>0</v>
      </c>
      <c r="H481" s="72"/>
    </row>
    <row r="482" spans="1:9" ht="21" customHeight="1" x14ac:dyDescent="0.2">
      <c r="B482">
        <v>3</v>
      </c>
      <c r="C482" s="43"/>
      <c r="D482" s="47"/>
      <c r="E482" s="48"/>
      <c r="G482" s="94">
        <f t="shared" si="10"/>
        <v>0</v>
      </c>
      <c r="H482" s="72"/>
    </row>
    <row r="483" spans="1:9" ht="21" customHeight="1" x14ac:dyDescent="0.2">
      <c r="B483">
        <v>4</v>
      </c>
      <c r="C483" s="43"/>
      <c r="D483" s="47"/>
      <c r="E483" s="48"/>
      <c r="G483" s="94">
        <f t="shared" si="10"/>
        <v>0</v>
      </c>
      <c r="H483" s="72"/>
    </row>
    <row r="484" spans="1:9" ht="21" customHeight="1" x14ac:dyDescent="0.2">
      <c r="B484">
        <v>5</v>
      </c>
      <c r="C484" s="45"/>
      <c r="D484" s="49"/>
      <c r="E484" s="50"/>
      <c r="G484" s="94">
        <f t="shared" si="10"/>
        <v>0</v>
      </c>
      <c r="H484" s="72"/>
    </row>
    <row r="485" spans="1:9" x14ac:dyDescent="0.2">
      <c r="C485" s="11"/>
      <c r="G485" s="94"/>
      <c r="H485" s="72">
        <f>SUM(G480:G484)</f>
        <v>0</v>
      </c>
    </row>
    <row r="486" spans="1:9" x14ac:dyDescent="0.2">
      <c r="G486" s="94"/>
      <c r="H486" s="72"/>
    </row>
    <row r="487" spans="1:9" ht="40.5" customHeight="1" x14ac:dyDescent="0.2">
      <c r="A487" s="130" t="s">
        <v>111</v>
      </c>
      <c r="B487" s="130"/>
      <c r="C487" s="130"/>
      <c r="D487" s="131"/>
      <c r="G487" s="94"/>
      <c r="H487" s="72"/>
    </row>
    <row r="488" spans="1:9" x14ac:dyDescent="0.2">
      <c r="G488" s="94"/>
      <c r="H488" s="72"/>
    </row>
    <row r="489" spans="1:9" x14ac:dyDescent="0.2">
      <c r="C489" s="21" t="s">
        <v>34</v>
      </c>
      <c r="D489" s="24" t="s">
        <v>77</v>
      </c>
      <c r="E489" s="82" t="s">
        <v>78</v>
      </c>
      <c r="G489" s="94"/>
      <c r="H489" s="72"/>
    </row>
    <row r="490" spans="1:9" x14ac:dyDescent="0.2">
      <c r="C490" s="20"/>
      <c r="D490" s="25" t="s">
        <v>35</v>
      </c>
      <c r="E490" s="26"/>
      <c r="G490" s="94"/>
      <c r="H490" s="72"/>
    </row>
    <row r="491" spans="1:9" ht="21" customHeight="1" x14ac:dyDescent="0.2">
      <c r="B491">
        <v>1</v>
      </c>
      <c r="C491" s="43"/>
      <c r="D491" s="47"/>
      <c r="E491" s="48"/>
      <c r="G491" s="94">
        <f>IF(D491="fulltime",2000,IF(D491="halftime",1000,IF(D491="kwart",500,IF(D491=0,0))))</f>
        <v>0</v>
      </c>
      <c r="H491" s="72"/>
    </row>
    <row r="492" spans="1:9" ht="21" customHeight="1" x14ac:dyDescent="0.2">
      <c r="B492">
        <v>2</v>
      </c>
      <c r="C492" s="43"/>
      <c r="D492" s="47"/>
      <c r="E492" s="48"/>
      <c r="G492" s="94">
        <f t="shared" ref="G492:G493" si="11">IF(D492="fulltime",2000,IF(D492="halftime",1000,IF(D492="kwart",500,IF(D492=0,0))))</f>
        <v>0</v>
      </c>
      <c r="H492" s="72"/>
    </row>
    <row r="493" spans="1:9" ht="21" customHeight="1" x14ac:dyDescent="0.2">
      <c r="B493">
        <v>3</v>
      </c>
      <c r="C493" s="51"/>
      <c r="D493" s="52"/>
      <c r="E493" s="53"/>
      <c r="G493" s="94">
        <f t="shared" si="11"/>
        <v>0</v>
      </c>
      <c r="H493" s="72"/>
    </row>
    <row r="494" spans="1:9" x14ac:dyDescent="0.2">
      <c r="G494" s="94"/>
      <c r="H494" s="72">
        <f>SUM(G491:G493)</f>
        <v>0</v>
      </c>
      <c r="I494" t="s">
        <v>93</v>
      </c>
    </row>
    <row r="495" spans="1:9" x14ac:dyDescent="0.2">
      <c r="G495" s="94"/>
      <c r="H495" s="72"/>
    </row>
    <row r="497" spans="7:7" ht="12.75" customHeight="1" x14ac:dyDescent="0.2"/>
    <row r="498" spans="7:7" ht="30" customHeight="1" x14ac:dyDescent="0.2">
      <c r="G498" s="102">
        <f>SUM(G1:G495)</f>
        <v>0</v>
      </c>
    </row>
  </sheetData>
  <protectedRanges>
    <protectedRange sqref="D30:D32" name="Bereik20"/>
    <protectedRange sqref="C416:D420 C441:E445 C466:E470 C480:E484" name="Bereik18"/>
    <protectedRange sqref="C355:E404" name="Bereik16"/>
    <protectedRange sqref="C309:D323" name="Bereik14"/>
    <protectedRange sqref="C267:D281" name="Bereik12"/>
    <protectedRange sqref="C253:D257" name="Bereik11"/>
    <protectedRange sqref="C137:D186" name="Bereik9"/>
    <protectedRange sqref="D49 D51 D53 D57 D60 D62 D64 D68" name="Bereik7"/>
    <protectedRange sqref="D18 D20 D22:D23 D26 F18 F20 F22:F23 D12 D14" name="Bereik5"/>
    <protectedRange sqref="D2:D3" name="Bereik1"/>
    <protectedRange sqref="D6:D9" name="Bereik2"/>
    <protectedRange sqref="D36 D38 D40 F38" name="Bereik6"/>
    <protectedRange sqref="C81:D130" name="Bereik8"/>
    <protectedRange sqref="C194:D243" name="Bereik10"/>
    <protectedRange sqref="C288:D302" name="Bereik13"/>
    <protectedRange sqref="C333:D337" name="Bereik15"/>
    <protectedRange sqref="E409" name="Bereik17"/>
    <protectedRange sqref="C491:E493" name="Bereik19"/>
  </protectedRanges>
  <mergeCells count="23">
    <mergeCell ref="A28:C28"/>
    <mergeCell ref="A1:C1"/>
    <mergeCell ref="A5:C5"/>
    <mergeCell ref="A11:C11"/>
    <mergeCell ref="A17:D17"/>
    <mergeCell ref="A24:C24"/>
    <mergeCell ref="A35:C35"/>
    <mergeCell ref="A43:D43"/>
    <mergeCell ref="A45:C45"/>
    <mergeCell ref="A46:D46"/>
    <mergeCell ref="A73:D73"/>
    <mergeCell ref="A345:C345"/>
    <mergeCell ref="A409:D409"/>
    <mergeCell ref="A411:E411"/>
    <mergeCell ref="A487:D487"/>
    <mergeCell ref="C77:D77"/>
    <mergeCell ref="C306:D306"/>
    <mergeCell ref="C329:D329"/>
    <mergeCell ref="C133:D133"/>
    <mergeCell ref="C190:D190"/>
    <mergeCell ref="C249:D249"/>
    <mergeCell ref="C264:D264"/>
    <mergeCell ref="C285:D285"/>
  </mergeCells>
  <dataValidations count="3">
    <dataValidation type="list" showInputMessage="1" showErrorMessage="1" sqref="E409 D36:D40 D18:D23 D25:D26 D12 D14" xr:uid="{00000000-0002-0000-0000-000000000000}">
      <formula1>"ja,neen"</formula1>
    </dataValidation>
    <dataValidation type="list" allowBlank="1" showInputMessage="1" showErrorMessage="1" sqref="D355:D404" xr:uid="{00000000-0002-0000-0000-000001000000}">
      <formula1>"geen,aspirant,initiator,B-trainer,bachelor LO,A-trainer,master"</formula1>
    </dataValidation>
    <dataValidation type="list" allowBlank="1" showInputMessage="1" showErrorMessage="1" sqref="D491:D493" xr:uid="{00000000-0002-0000-0000-000002000000}">
      <formula1>"fulltime,halftime,kwart"</formula1>
    </dataValidation>
  </dataValidations>
  <pageMargins left="0.7" right="0.7" top="0.75" bottom="0.75" header="0.3" footer="0.3"/>
  <pageSetup paperSize="8" scale="91" fitToHeight="0" orientation="landscape" r:id="rId1"/>
  <rowBreaks count="7" manualBreakCount="7">
    <brk id="40" max="5" man="1"/>
    <brk id="71" max="16383" man="1"/>
    <brk id="189" max="16383" man="1"/>
    <brk id="301" max="5" man="1"/>
    <brk id="343" max="16383" man="1"/>
    <brk id="413" max="16383" man="1"/>
    <brk id="47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FE14A8CD7032488A56F5B06B31E3C6" ma:contentTypeVersion="11" ma:contentTypeDescription="Een nieuw document maken." ma:contentTypeScope="" ma:versionID="dd239851d41b9422d913757e34b224b4">
  <xsd:schema xmlns:xsd="http://www.w3.org/2001/XMLSchema" xmlns:xs="http://www.w3.org/2001/XMLSchema" xmlns:p="http://schemas.microsoft.com/office/2006/metadata/properties" xmlns:ns3="19e07d2c-4778-4827-af6e-0e0a5014b5e5" xmlns:ns4="65df484f-2fd5-44a0-9417-f79041b763db" targetNamespace="http://schemas.microsoft.com/office/2006/metadata/properties" ma:root="true" ma:fieldsID="10e8fc47e21837a7a20178fdc410d776" ns3:_="" ns4:_="">
    <xsd:import namespace="19e07d2c-4778-4827-af6e-0e0a5014b5e5"/>
    <xsd:import namespace="65df484f-2fd5-44a0-9417-f79041b763d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e07d2c-4778-4827-af6e-0e0a5014b5e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int-hash delen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df484f-2fd5-44a0-9417-f79041b763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C6584AB-90C6-4DD5-80BB-1744BD4332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e07d2c-4778-4827-af6e-0e0a5014b5e5"/>
    <ds:schemaRef ds:uri="65df484f-2fd5-44a0-9417-f79041b763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24C11FF-8432-4C73-85C1-D45C7C7A9E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620337D-7DF1-4639-BE4D-5E9099EC5D4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aanvraagform werkingssubsidie</vt:lpstr>
    </vt:vector>
  </TitlesOfParts>
  <Company>Stad Kortrijk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Stefaan Devolder</dc:creator>
  <cp:lastModifiedBy>Stefaan Devolder</cp:lastModifiedBy>
  <cp:lastPrinted>2019-04-10T13:50:24Z</cp:lastPrinted>
  <dcterms:created xsi:type="dcterms:W3CDTF">2019-03-28T09:40:57Z</dcterms:created>
  <dcterms:modified xsi:type="dcterms:W3CDTF">2020-03-31T14:13:10Z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0x010100D3FE14A8CD7032488A56F5B06B31E3C6</vt:lpwstr>
  </property>
</Properties>
</file>